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131" i="1"/>
  <c r="Q132" i="1" s="1"/>
  <c r="P131" i="1"/>
  <c r="P132" i="1" s="1"/>
  <c r="Q130" i="1"/>
  <c r="P130" i="1"/>
  <c r="Q129" i="1"/>
  <c r="P129" i="1"/>
  <c r="P127" i="1"/>
  <c r="N126" i="1"/>
  <c r="Q125" i="1"/>
  <c r="P125" i="1"/>
  <c r="F125" i="1"/>
  <c r="Q124" i="1"/>
  <c r="P124" i="1"/>
  <c r="G124" i="1"/>
  <c r="Q123" i="1"/>
  <c r="P123" i="1"/>
  <c r="J123" i="1"/>
  <c r="Q122" i="1"/>
  <c r="Q127" i="1" s="1"/>
  <c r="P122" i="1"/>
  <c r="L122" i="1"/>
  <c r="Q117" i="1"/>
  <c r="Q118" i="1" s="1"/>
  <c r="P117" i="1"/>
  <c r="F117" i="1"/>
  <c r="Q116" i="1"/>
  <c r="P116" i="1"/>
  <c r="P118" i="1" s="1"/>
  <c r="G116" i="1"/>
  <c r="Q113" i="1"/>
  <c r="Q114" i="1" s="1"/>
  <c r="P113" i="1"/>
  <c r="F113" i="1"/>
  <c r="Q112" i="1"/>
  <c r="P112" i="1"/>
  <c r="P114" i="1" s="1"/>
  <c r="G112" i="1"/>
  <c r="Q109" i="1"/>
  <c r="Q110" i="1" s="1"/>
  <c r="P109" i="1"/>
  <c r="F109" i="1"/>
  <c r="Q108" i="1"/>
  <c r="P108" i="1"/>
  <c r="P110" i="1" s="1"/>
  <c r="G108" i="1"/>
  <c r="Q105" i="1"/>
  <c r="Q106" i="1" s="1"/>
  <c r="P105" i="1"/>
  <c r="F105" i="1"/>
  <c r="Q104" i="1"/>
  <c r="P104" i="1"/>
  <c r="P106" i="1" s="1"/>
  <c r="P120" i="1" s="1"/>
  <c r="G104" i="1"/>
  <c r="Q99" i="1"/>
  <c r="Q98" i="1"/>
  <c r="P98" i="1"/>
  <c r="J98" i="1"/>
  <c r="Q97" i="1"/>
  <c r="P97" i="1"/>
  <c r="P99" i="1" s="1"/>
  <c r="L97" i="1"/>
  <c r="Q94" i="1"/>
  <c r="P94" i="1"/>
  <c r="J94" i="1"/>
  <c r="Q93" i="1"/>
  <c r="P93" i="1"/>
  <c r="L93" i="1"/>
  <c r="Q92" i="1"/>
  <c r="Q95" i="1" s="1"/>
  <c r="P92" i="1"/>
  <c r="F92" i="1"/>
  <c r="Q91" i="1"/>
  <c r="P91" i="1"/>
  <c r="P95" i="1" s="1"/>
  <c r="G91" i="1"/>
  <c r="Q88" i="1"/>
  <c r="Q89" i="1" s="1"/>
  <c r="Q101" i="1" s="1"/>
  <c r="P88" i="1"/>
  <c r="F88" i="1"/>
  <c r="Q87" i="1"/>
  <c r="P87" i="1"/>
  <c r="P89" i="1" s="1"/>
  <c r="P101" i="1" s="1"/>
  <c r="P84" i="1" s="1"/>
  <c r="G87" i="1"/>
  <c r="Q80" i="1"/>
  <c r="P80" i="1"/>
  <c r="L80" i="1"/>
  <c r="Q79" i="1"/>
  <c r="Q81" i="1" s="1"/>
  <c r="P79" i="1"/>
  <c r="P81" i="1" s="1"/>
  <c r="F79" i="1"/>
  <c r="Q74" i="1"/>
  <c r="P74" i="1"/>
  <c r="P75" i="1" s="1"/>
  <c r="G74" i="1"/>
  <c r="Q73" i="1"/>
  <c r="Q75" i="1" s="1"/>
  <c r="P73" i="1"/>
  <c r="I73" i="1"/>
  <c r="Q70" i="1"/>
  <c r="P70" i="1"/>
  <c r="G70" i="1"/>
  <c r="Q69" i="1"/>
  <c r="Q71" i="1" s="1"/>
  <c r="P69" i="1"/>
  <c r="P71" i="1" s="1"/>
  <c r="I69" i="1"/>
  <c r="Q66" i="1"/>
  <c r="P66" i="1"/>
  <c r="G66" i="1"/>
  <c r="Q65" i="1"/>
  <c r="Q67" i="1" s="1"/>
  <c r="P65" i="1"/>
  <c r="P67" i="1" s="1"/>
  <c r="I65" i="1"/>
  <c r="Q62" i="1"/>
  <c r="P62" i="1"/>
  <c r="I62" i="1"/>
  <c r="Q61" i="1"/>
  <c r="P61" i="1"/>
  <c r="L61" i="1"/>
  <c r="F61" i="1"/>
  <c r="Q60" i="1"/>
  <c r="P60" i="1"/>
  <c r="I60" i="1"/>
  <c r="Q59" i="1"/>
  <c r="P59" i="1"/>
  <c r="L59" i="1"/>
  <c r="I59" i="1"/>
  <c r="Q58" i="1"/>
  <c r="Q63" i="1" s="1"/>
  <c r="P58" i="1"/>
  <c r="L58" i="1"/>
  <c r="I58" i="1"/>
  <c r="Q55" i="1"/>
  <c r="P55" i="1"/>
  <c r="L55" i="1"/>
  <c r="I55" i="1"/>
  <c r="Q54" i="1"/>
  <c r="Q56" i="1" s="1"/>
  <c r="Q77" i="1" s="1"/>
  <c r="P54" i="1"/>
  <c r="L54" i="1"/>
  <c r="I54" i="1"/>
  <c r="I56" i="1" s="1"/>
  <c r="Q53" i="1"/>
  <c r="P53" i="1"/>
  <c r="J53" i="1"/>
  <c r="I53" i="1"/>
  <c r="G53" i="1"/>
  <c r="Q52" i="1"/>
  <c r="P52" i="1"/>
  <c r="J52" i="1"/>
  <c r="I52" i="1"/>
  <c r="G52" i="1"/>
  <c r="Q51" i="1"/>
  <c r="P51" i="1"/>
  <c r="P56" i="1" s="1"/>
  <c r="J51" i="1"/>
  <c r="I51" i="1"/>
  <c r="G51" i="1"/>
  <c r="Q45" i="1"/>
  <c r="P45" i="1"/>
  <c r="J45" i="1"/>
  <c r="I45" i="1"/>
  <c r="G45" i="1"/>
  <c r="Q44" i="1"/>
  <c r="P44" i="1"/>
  <c r="J44" i="1"/>
  <c r="I44" i="1"/>
  <c r="G44" i="1"/>
  <c r="Q43" i="1"/>
  <c r="P43" i="1"/>
  <c r="J43" i="1"/>
  <c r="I43" i="1"/>
  <c r="G43" i="1"/>
  <c r="Q42" i="1"/>
  <c r="Q46" i="1" s="1"/>
  <c r="P42" i="1"/>
  <c r="P46" i="1" s="1"/>
  <c r="J42" i="1"/>
  <c r="J46" i="1" s="1"/>
  <c r="I42" i="1"/>
  <c r="I46" i="1" s="1"/>
  <c r="G42" i="1"/>
  <c r="G46" i="1" s="1"/>
  <c r="Q40" i="1"/>
  <c r="P40" i="1"/>
  <c r="J40" i="1"/>
  <c r="I40" i="1"/>
  <c r="G40" i="1"/>
  <c r="Q38" i="1"/>
  <c r="P38" i="1"/>
  <c r="J38" i="1"/>
  <c r="I38" i="1"/>
  <c r="G38" i="1"/>
  <c r="Q37" i="1"/>
  <c r="P37" i="1"/>
  <c r="J37" i="1"/>
  <c r="I37" i="1"/>
  <c r="G37" i="1"/>
  <c r="Q36" i="1"/>
  <c r="P36" i="1"/>
  <c r="J36" i="1"/>
  <c r="I36" i="1"/>
  <c r="G36" i="1"/>
  <c r="Q35" i="1"/>
  <c r="P35" i="1"/>
  <c r="J35" i="1"/>
  <c r="I35" i="1"/>
  <c r="G35" i="1"/>
  <c r="Q27" i="1"/>
  <c r="P27" i="1"/>
  <c r="J27" i="1"/>
  <c r="I27" i="1"/>
  <c r="G27" i="1"/>
  <c r="Q26" i="1"/>
  <c r="P26" i="1"/>
  <c r="J26" i="1"/>
  <c r="I26" i="1"/>
  <c r="G26" i="1"/>
  <c r="Q25" i="1"/>
  <c r="Q28" i="1" s="1"/>
  <c r="P25" i="1"/>
  <c r="P28" i="1" s="1"/>
  <c r="J25" i="1"/>
  <c r="J28" i="1" s="1"/>
  <c r="I25" i="1"/>
  <c r="I28" i="1" s="1"/>
  <c r="G25" i="1"/>
  <c r="G28" i="1" s="1"/>
  <c r="Q22" i="1"/>
  <c r="P22" i="1"/>
  <c r="J22" i="1"/>
  <c r="I22" i="1"/>
  <c r="G22" i="1"/>
  <c r="Q21" i="1"/>
  <c r="P21" i="1"/>
  <c r="J21" i="1"/>
  <c r="I21" i="1"/>
  <c r="G21" i="1"/>
  <c r="Q20" i="1"/>
  <c r="P20" i="1"/>
  <c r="J20" i="1"/>
  <c r="I20" i="1"/>
  <c r="G20" i="1"/>
  <c r="Q19" i="1"/>
  <c r="P19" i="1"/>
  <c r="J19" i="1"/>
  <c r="I19" i="1"/>
  <c r="G19" i="1"/>
  <c r="Q18" i="1"/>
  <c r="P18" i="1"/>
  <c r="J18" i="1"/>
  <c r="I18" i="1"/>
  <c r="G18" i="1"/>
  <c r="Q17" i="1"/>
  <c r="P17" i="1"/>
  <c r="J17" i="1"/>
  <c r="I17" i="1"/>
  <c r="G17" i="1"/>
  <c r="Q16" i="1"/>
  <c r="P16" i="1"/>
  <c r="J16" i="1"/>
  <c r="I16" i="1"/>
  <c r="G16" i="1"/>
  <c r="Q15" i="1"/>
  <c r="P15" i="1"/>
  <c r="J15" i="1"/>
  <c r="I15" i="1"/>
  <c r="G15" i="1"/>
  <c r="Q14" i="1"/>
  <c r="P14" i="1"/>
  <c r="J14" i="1"/>
  <c r="I14" i="1"/>
  <c r="G14" i="1"/>
  <c r="Q13" i="1"/>
  <c r="Q23" i="1" s="1"/>
  <c r="Q48" i="1" s="1"/>
  <c r="Q83" i="1" s="1"/>
  <c r="P13" i="1"/>
  <c r="P23" i="1" s="1"/>
  <c r="P48" i="1" s="1"/>
  <c r="J13" i="1"/>
  <c r="J23" i="1" s="1"/>
  <c r="I13" i="1"/>
  <c r="I23" i="1" s="1"/>
  <c r="G13" i="1"/>
  <c r="G23" i="1" s="1"/>
  <c r="G48" i="1" s="1"/>
  <c r="Q9" i="1"/>
  <c r="S6" i="1"/>
  <c r="P6" i="1"/>
  <c r="L6" i="1"/>
  <c r="L9" i="1" s="1"/>
  <c r="Q4" i="1"/>
  <c r="L4" i="1"/>
  <c r="F9" i="1" s="1"/>
  <c r="T2" i="1"/>
  <c r="Q2" i="1"/>
  <c r="P2" i="1"/>
  <c r="L124" i="1" s="1"/>
  <c r="L2" i="1"/>
  <c r="I2" i="1"/>
  <c r="G2" i="1"/>
  <c r="F2" i="1"/>
  <c r="B2" i="1"/>
  <c r="I48" i="1" l="1"/>
  <c r="Q120" i="1"/>
  <c r="Q84" i="1" s="1"/>
  <c r="J48" i="1"/>
  <c r="Q141" i="1"/>
  <c r="Q138" i="1" s="1"/>
  <c r="G9" i="1"/>
  <c r="N9" i="1"/>
  <c r="I9" i="1"/>
  <c r="P9" i="1"/>
  <c r="J54" i="1"/>
  <c r="J56" i="1" s="1"/>
  <c r="F55" i="1"/>
  <c r="F58" i="1"/>
  <c r="P63" i="1"/>
  <c r="P77" i="1" s="1"/>
  <c r="P83" i="1" s="1"/>
  <c r="J59" i="1"/>
  <c r="F60" i="1"/>
  <c r="L62" i="1"/>
  <c r="L66" i="1"/>
  <c r="L70" i="1"/>
  <c r="L74" i="1"/>
  <c r="L87" i="1"/>
  <c r="J88" i="1"/>
  <c r="L91" i="1"/>
  <c r="J92" i="1"/>
  <c r="G93" i="1"/>
  <c r="F94" i="1"/>
  <c r="G97" i="1"/>
  <c r="F98" i="1"/>
  <c r="L104" i="1"/>
  <c r="J105" i="1"/>
  <c r="L108" i="1"/>
  <c r="J109" i="1"/>
  <c r="L112" i="1"/>
  <c r="J113" i="1"/>
  <c r="L116" i="1"/>
  <c r="J117" i="1"/>
  <c r="J9" i="1"/>
  <c r="G131" i="1"/>
  <c r="G130" i="1"/>
  <c r="G129" i="1"/>
  <c r="L131" i="1"/>
  <c r="F131" i="1"/>
  <c r="L130" i="1"/>
  <c r="F130" i="1"/>
  <c r="L129" i="1"/>
  <c r="F129" i="1"/>
  <c r="I124" i="1"/>
  <c r="I123" i="1"/>
  <c r="I122" i="1"/>
  <c r="I117" i="1"/>
  <c r="I116" i="1"/>
  <c r="I118" i="1" s="1"/>
  <c r="I113" i="1"/>
  <c r="I112" i="1"/>
  <c r="I109" i="1"/>
  <c r="I108" i="1"/>
  <c r="I110" i="1" s="1"/>
  <c r="I105" i="1"/>
  <c r="I104" i="1"/>
  <c r="I98" i="1"/>
  <c r="I97" i="1"/>
  <c r="I99" i="1" s="1"/>
  <c r="I94" i="1"/>
  <c r="I93" i="1"/>
  <c r="I92" i="1"/>
  <c r="I91" i="1"/>
  <c r="I88" i="1"/>
  <c r="I87" i="1"/>
  <c r="J80" i="1"/>
  <c r="J79" i="1"/>
  <c r="J81" i="1" s="1"/>
  <c r="J74" i="1"/>
  <c r="N74" i="1" s="1"/>
  <c r="J73" i="1"/>
  <c r="J70" i="1"/>
  <c r="N70" i="1" s="1"/>
  <c r="J69" i="1"/>
  <c r="J71" i="1" s="1"/>
  <c r="J66" i="1"/>
  <c r="N66" i="1" s="1"/>
  <c r="J65" i="1"/>
  <c r="J124" i="1"/>
  <c r="N124" i="1" s="1"/>
  <c r="G123" i="1"/>
  <c r="F122" i="1"/>
  <c r="L117" i="1"/>
  <c r="J116" i="1"/>
  <c r="J118" i="1" s="1"/>
  <c r="L113" i="1"/>
  <c r="J112" i="1"/>
  <c r="J114" i="1" s="1"/>
  <c r="L109" i="1"/>
  <c r="J108" i="1"/>
  <c r="L105" i="1"/>
  <c r="J104" i="1"/>
  <c r="J106" i="1" s="1"/>
  <c r="G98" i="1"/>
  <c r="F97" i="1"/>
  <c r="F99" i="1" s="1"/>
  <c r="G94" i="1"/>
  <c r="F93" i="1"/>
  <c r="L92" i="1"/>
  <c r="J91" i="1"/>
  <c r="L88" i="1"/>
  <c r="J87" i="1"/>
  <c r="J89" i="1" s="1"/>
  <c r="I80" i="1"/>
  <c r="G79" i="1"/>
  <c r="F74" i="1"/>
  <c r="L73" i="1"/>
  <c r="L75" i="1" s="1"/>
  <c r="F70" i="1"/>
  <c r="L69" i="1"/>
  <c r="L71" i="1" s="1"/>
  <c r="F66" i="1"/>
  <c r="L65" i="1"/>
  <c r="L67" i="1" s="1"/>
  <c r="G62" i="1"/>
  <c r="G61" i="1"/>
  <c r="G60" i="1"/>
  <c r="G59" i="1"/>
  <c r="N59" i="1" s="1"/>
  <c r="G58" i="1"/>
  <c r="G55" i="1"/>
  <c r="G54" i="1"/>
  <c r="N54" i="1" s="1"/>
  <c r="J131" i="1"/>
  <c r="J132" i="1" s="1"/>
  <c r="J130" i="1"/>
  <c r="J129" i="1"/>
  <c r="I131" i="1"/>
  <c r="I130" i="1"/>
  <c r="I129" i="1"/>
  <c r="G125" i="1"/>
  <c r="N125" i="1" s="1"/>
  <c r="F124" i="1"/>
  <c r="L123" i="1"/>
  <c r="L127" i="1" s="1"/>
  <c r="J122" i="1"/>
  <c r="J127" i="1" s="1"/>
  <c r="G117" i="1"/>
  <c r="N117" i="1" s="1"/>
  <c r="F116" i="1"/>
  <c r="F118" i="1" s="1"/>
  <c r="G113" i="1"/>
  <c r="N113" i="1" s="1"/>
  <c r="F112" i="1"/>
  <c r="F114" i="1" s="1"/>
  <c r="G109" i="1"/>
  <c r="N109" i="1" s="1"/>
  <c r="F108" i="1"/>
  <c r="F110" i="1" s="1"/>
  <c r="G105" i="1"/>
  <c r="N105" i="1" s="1"/>
  <c r="F104" i="1"/>
  <c r="F106" i="1" s="1"/>
  <c r="F120" i="1" s="1"/>
  <c r="L98" i="1"/>
  <c r="L99" i="1" s="1"/>
  <c r="J97" i="1"/>
  <c r="J99" i="1" s="1"/>
  <c r="L94" i="1"/>
  <c r="J93" i="1"/>
  <c r="G92" i="1"/>
  <c r="N92" i="1" s="1"/>
  <c r="F91" i="1"/>
  <c r="G88" i="1"/>
  <c r="N88" i="1" s="1"/>
  <c r="F87" i="1"/>
  <c r="F89" i="1" s="1"/>
  <c r="F80" i="1"/>
  <c r="F81" i="1" s="1"/>
  <c r="L79" i="1"/>
  <c r="L81" i="1" s="1"/>
  <c r="I74" i="1"/>
  <c r="I75" i="1" s="1"/>
  <c r="G73" i="1"/>
  <c r="I70" i="1"/>
  <c r="I71" i="1" s="1"/>
  <c r="G69" i="1"/>
  <c r="I66" i="1"/>
  <c r="I67" i="1" s="1"/>
  <c r="G65" i="1"/>
  <c r="J62" i="1"/>
  <c r="J61" i="1"/>
  <c r="J60" i="1"/>
  <c r="F13" i="1"/>
  <c r="L13" i="1"/>
  <c r="F14" i="1"/>
  <c r="L14" i="1"/>
  <c r="N14" i="1" s="1"/>
  <c r="F15" i="1"/>
  <c r="L15" i="1"/>
  <c r="N15" i="1" s="1"/>
  <c r="F16" i="1"/>
  <c r="L16" i="1"/>
  <c r="N16" i="1" s="1"/>
  <c r="F17" i="1"/>
  <c r="L17" i="1"/>
  <c r="N17" i="1" s="1"/>
  <c r="F18" i="1"/>
  <c r="L18" i="1"/>
  <c r="N18" i="1" s="1"/>
  <c r="F19" i="1"/>
  <c r="L19" i="1"/>
  <c r="N19" i="1" s="1"/>
  <c r="F20" i="1"/>
  <c r="L20" i="1"/>
  <c r="N20" i="1" s="1"/>
  <c r="F21" i="1"/>
  <c r="L21" i="1"/>
  <c r="N21" i="1" s="1"/>
  <c r="F22" i="1"/>
  <c r="L22" i="1"/>
  <c r="N22" i="1" s="1"/>
  <c r="F25" i="1"/>
  <c r="L25" i="1"/>
  <c r="N25" i="1" s="1"/>
  <c r="F26" i="1"/>
  <c r="L26" i="1"/>
  <c r="N26" i="1" s="1"/>
  <c r="F27" i="1"/>
  <c r="L27" i="1"/>
  <c r="N27" i="1" s="1"/>
  <c r="F35" i="1"/>
  <c r="L35" i="1"/>
  <c r="N35" i="1" s="1"/>
  <c r="F36" i="1"/>
  <c r="L36" i="1"/>
  <c r="N36" i="1" s="1"/>
  <c r="F37" i="1"/>
  <c r="L37" i="1"/>
  <c r="N37" i="1" s="1"/>
  <c r="F38" i="1"/>
  <c r="L38" i="1"/>
  <c r="N38" i="1" s="1"/>
  <c r="F40" i="1"/>
  <c r="L40" i="1"/>
  <c r="N40" i="1" s="1"/>
  <c r="F42" i="1"/>
  <c r="L42" i="1"/>
  <c r="F43" i="1"/>
  <c r="L43" i="1"/>
  <c r="N43" i="1" s="1"/>
  <c r="F44" i="1"/>
  <c r="L44" i="1"/>
  <c r="N44" i="1" s="1"/>
  <c r="F45" i="1"/>
  <c r="L45" i="1"/>
  <c r="N45" i="1" s="1"/>
  <c r="F51" i="1"/>
  <c r="L51" i="1"/>
  <c r="F52" i="1"/>
  <c r="L52" i="1"/>
  <c r="N52" i="1" s="1"/>
  <c r="F53" i="1"/>
  <c r="L53" i="1"/>
  <c r="N53" i="1" s="1"/>
  <c r="F54" i="1"/>
  <c r="J55" i="1"/>
  <c r="J58" i="1"/>
  <c r="J63" i="1" s="1"/>
  <c r="F59" i="1"/>
  <c r="L60" i="1"/>
  <c r="L63" i="1" s="1"/>
  <c r="I61" i="1"/>
  <c r="I63" i="1" s="1"/>
  <c r="I77" i="1" s="1"/>
  <c r="F62" i="1"/>
  <c r="F65" i="1"/>
  <c r="F67" i="1" s="1"/>
  <c r="F69" i="1"/>
  <c r="F71" i="1" s="1"/>
  <c r="F73" i="1"/>
  <c r="F75" i="1" s="1"/>
  <c r="I79" i="1"/>
  <c r="I81" i="1" s="1"/>
  <c r="G80" i="1"/>
  <c r="N80" i="1" s="1"/>
  <c r="G122" i="1"/>
  <c r="F123" i="1"/>
  <c r="P141" i="1" l="1"/>
  <c r="P138" i="1" s="1"/>
  <c r="P140" i="1"/>
  <c r="P137" i="1" s="1"/>
  <c r="P82" i="1"/>
  <c r="P133" i="1"/>
  <c r="N28" i="1"/>
  <c r="Q140" i="1"/>
  <c r="Q137" i="1" s="1"/>
  <c r="Q133" i="1"/>
  <c r="Q82" i="1"/>
  <c r="G71" i="1"/>
  <c r="N69" i="1"/>
  <c r="N71" i="1" s="1"/>
  <c r="F95" i="1"/>
  <c r="I132" i="1"/>
  <c r="N60" i="1"/>
  <c r="N94" i="1"/>
  <c r="N123" i="1"/>
  <c r="I95" i="1"/>
  <c r="N130" i="1"/>
  <c r="G118" i="1"/>
  <c r="L110" i="1"/>
  <c r="L89" i="1"/>
  <c r="L101" i="1" s="1"/>
  <c r="F63" i="1"/>
  <c r="N112" i="1"/>
  <c r="N114" i="1" s="1"/>
  <c r="N87" i="1"/>
  <c r="N89" i="1" s="1"/>
  <c r="G127" i="1"/>
  <c r="N122" i="1"/>
  <c r="N127" i="1" s="1"/>
  <c r="L56" i="1"/>
  <c r="L77" i="1" s="1"/>
  <c r="L46" i="1"/>
  <c r="L28" i="1"/>
  <c r="L23" i="1"/>
  <c r="L48" i="1" s="1"/>
  <c r="L83" i="1" s="1"/>
  <c r="N55" i="1"/>
  <c r="N61" i="1"/>
  <c r="G81" i="1"/>
  <c r="N79" i="1"/>
  <c r="N81" i="1" s="1"/>
  <c r="J95" i="1"/>
  <c r="J110" i="1"/>
  <c r="F132" i="1"/>
  <c r="G132" i="1"/>
  <c r="N131" i="1"/>
  <c r="L114" i="1"/>
  <c r="G106" i="1"/>
  <c r="N97" i="1"/>
  <c r="N99" i="1" s="1"/>
  <c r="G99" i="1"/>
  <c r="L95" i="1"/>
  <c r="N108" i="1"/>
  <c r="N110" i="1" s="1"/>
  <c r="N51" i="1"/>
  <c r="N56" i="1" s="1"/>
  <c r="N77" i="1" s="1"/>
  <c r="N13" i="1"/>
  <c r="N23" i="1" s="1"/>
  <c r="F56" i="1"/>
  <c r="F77" i="1" s="1"/>
  <c r="F46" i="1"/>
  <c r="F28" i="1"/>
  <c r="F23" i="1"/>
  <c r="G67" i="1"/>
  <c r="N65" i="1"/>
  <c r="N67" i="1" s="1"/>
  <c r="G75" i="1"/>
  <c r="N73" i="1"/>
  <c r="N75" i="1" s="1"/>
  <c r="F101" i="1"/>
  <c r="G63" i="1"/>
  <c r="N58" i="1"/>
  <c r="N63" i="1" s="1"/>
  <c r="N62" i="1"/>
  <c r="N98" i="1"/>
  <c r="J67" i="1"/>
  <c r="J77" i="1" s="1"/>
  <c r="J83" i="1" s="1"/>
  <c r="J75" i="1"/>
  <c r="I89" i="1"/>
  <c r="I101" i="1" s="1"/>
  <c r="I106" i="1"/>
  <c r="I114" i="1"/>
  <c r="I127" i="1"/>
  <c r="L132" i="1"/>
  <c r="G95" i="1"/>
  <c r="L118" i="1"/>
  <c r="G110" i="1"/>
  <c r="G89" i="1"/>
  <c r="N104" i="1"/>
  <c r="N106" i="1" s="1"/>
  <c r="G56" i="1"/>
  <c r="G77" i="1" s="1"/>
  <c r="G83" i="1" s="1"/>
  <c r="J101" i="1"/>
  <c r="J84" i="1" s="1"/>
  <c r="J120" i="1"/>
  <c r="F127" i="1"/>
  <c r="N129" i="1"/>
  <c r="G114" i="1"/>
  <c r="L106" i="1"/>
  <c r="N93" i="1"/>
  <c r="N116" i="1"/>
  <c r="N118" i="1" s="1"/>
  <c r="N91" i="1"/>
  <c r="N42" i="1"/>
  <c r="N46" i="1" s="1"/>
  <c r="I83" i="1"/>
  <c r="J141" i="1" l="1"/>
  <c r="J138" i="1" s="1"/>
  <c r="J140" i="1"/>
  <c r="J137" i="1" s="1"/>
  <c r="J133" i="1"/>
  <c r="J82" i="1"/>
  <c r="N120" i="1"/>
  <c r="F84" i="1"/>
  <c r="L120" i="1"/>
  <c r="G101" i="1"/>
  <c r="I84" i="1"/>
  <c r="I133" i="1" s="1"/>
  <c r="F48" i="1"/>
  <c r="F83" i="1" s="1"/>
  <c r="I141" i="1"/>
  <c r="I138" i="1" s="1"/>
  <c r="I140" i="1"/>
  <c r="I137" i="1" s="1"/>
  <c r="I82" i="1"/>
  <c r="N95" i="1"/>
  <c r="N101" i="1" s="1"/>
  <c r="N84" i="1" s="1"/>
  <c r="N48" i="1"/>
  <c r="N83" i="1" s="1"/>
  <c r="N132" i="1"/>
  <c r="L141" i="1"/>
  <c r="L138" i="1" s="1"/>
  <c r="I120" i="1"/>
  <c r="G120" i="1"/>
  <c r="L84" i="1"/>
  <c r="L82" i="1" s="1"/>
  <c r="G84" i="1" l="1"/>
  <c r="L133" i="1"/>
  <c r="L140" i="1"/>
  <c r="L137" i="1" s="1"/>
  <c r="F133" i="1"/>
  <c r="F82" i="1"/>
  <c r="F141" i="1"/>
  <c r="F138" i="1" s="1"/>
  <c r="F140" i="1"/>
  <c r="F137" i="1" s="1"/>
  <c r="N141" i="1"/>
  <c r="N138" i="1" s="1"/>
  <c r="N133" i="1"/>
  <c r="N82" i="1"/>
  <c r="N140" i="1"/>
  <c r="N137" i="1" s="1"/>
  <c r="G141" i="1"/>
  <c r="G138" i="1" s="1"/>
  <c r="G140" i="1" l="1"/>
  <c r="G137" i="1" s="1"/>
  <c r="G133" i="1"/>
  <c r="B133" i="1" s="1"/>
  <c r="G82" i="1"/>
  <c r="B82"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<sst xmlns="http://schemas.openxmlformats.org/spreadsheetml/2006/main" count="266" uniqueCount="238">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</sst>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90">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rgb="FF000099"/>
      <name val="Times New Roman CYR"/>
      <charset val="204"/>
    </font>
    <font>
      <sz val="11"/>
      <color rgb="FF000099"/>
      <name val="Times New Roman CYR"/>
      <family val="1"/>
      <charset val="204"/>
    </font>
    <font>
      <sz val="12"/>
      <color rgb="FF000099"/>
      <name val="Times New Roman"/>
      <family val="1"/>
      <charset val="204"/>
    </font>
    <font>
      <sz val="11"/>
      <color rgb="FF000099"/>
      <name val="Times New Roman Cyr"/>
      <charset val="204"/>
    </font>
    <font>
      <b/>
      <sz val="10"/>
      <name val="Times New Roman"/>
      <family val="1"/>
      <charset val="204"/>
    </font>
    <font>
      <b/>
      <i/>
      <sz val="12"/>
      <color rgb="FF000099"/>
      <name val="Times New Roman"/>
      <family val="1"/>
      <charset val="204"/>
    </font>
    <font>
      <sz val="12"/>
      <name val="Times New Roman"/>
      <family val="1"/>
      <charset val="204"/>
    </font>
    <font>
      <b/>
      <sz val="12"/>
      <color rgb="FF000099"/>
      <name val="Times New Roman CYR"/>
      <charset val="204"/>
    </font>
    <font>
      <b/>
      <sz val="11"/>
      <color rgb="FF000099"/>
      <name val="Times New Roman CYR"/>
      <charset val="204"/>
    </font>
    <font>
      <sz val="10"/>
      <name val="Times New Roman Cyr"/>
      <family val="1"/>
      <charset val="204"/>
    </font>
    <font>
      <u/>
      <sz val="10"/>
      <color theme="10"/>
      <name val="Hebar"/>
      <charset val="204"/>
    </font>
    <font>
      <b/>
      <i/>
      <sz val="14"/>
      <color rgb="FF000099"/>
      <name val="Times New Roman Cyr"/>
      <charset val="204"/>
    </font>
    <font>
      <b/>
      <i/>
      <sz val="13"/>
      <color rgb="FF000099"/>
      <name val="Times New Roman Cyr"/>
      <charset val="204"/>
    </font>
    <font>
      <b/>
      <sz val="12"/>
      <color rgb="FF800000"/>
      <name val="Times New Roman CYR"/>
      <charset val="204"/>
    </font>
    <font>
      <sz val="12"/>
      <name val="Times New Roman Cyr"/>
      <charset val="204"/>
    </font>
    <font>
      <b/>
      <sz val="10"/>
      <color rgb="FF000099"/>
      <name val="Times New Roman"/>
      <family val="1"/>
      <charset val="204"/>
    </font>
    <font>
      <b/>
      <sz val="12"/>
      <color rgb="FF000099"/>
      <name val="Times New Roman Cyr"/>
      <family val="1"/>
      <charset val="204"/>
    </font>
    <font>
      <b/>
      <i/>
      <sz val="12"/>
      <color rgb="FFA50021"/>
      <name val="Times New Roman Cyr"/>
      <charset val="204"/>
    </font>
    <font>
      <b/>
      <sz val="12"/>
      <name val="Times New Roman CYR"/>
      <family val="1"/>
      <charset val="204"/>
    </font>
    <font>
      <b/>
      <sz val="9"/>
      <color rgb="FF000099"/>
      <name val="Times New Roman"/>
      <family val="1"/>
      <charset val="204"/>
    </font>
    <font>
      <sz val="10"/>
      <color rgb="FF000099"/>
      <name val="Times New Roman Cyr"/>
      <family val="1"/>
      <charset val="204"/>
    </font>
    <font>
      <sz val="12"/>
      <color rgb="FF000099"/>
      <name val="Times New Roman CYR"/>
      <family val="1"/>
      <charset val="204"/>
    </font>
    <font>
      <b/>
      <i/>
      <sz val="12"/>
      <color rgb="FF000099"/>
      <name val="Times New Roman Bold"/>
      <charset val="204"/>
    </font>
    <font>
      <b/>
      <i/>
      <sz val="14"/>
      <color rgb="FF000099"/>
      <name val="Times New Roman bold"/>
      <charset val="204"/>
    </font>
    <font>
      <b/>
      <i/>
      <sz val="12"/>
      <color rgb="FFFFFF00"/>
      <name val="Times New Roman"/>
      <family val="1"/>
      <charset val="204"/>
    </font>
    <font>
      <b/>
      <i/>
      <sz val="14"/>
      <name val="Times New Roman bold"/>
      <charset val="204"/>
    </font>
    <font>
      <b/>
      <sz val="12"/>
      <name val="Times New Roman"/>
      <family val="1"/>
      <charset val="204"/>
    </font>
    <font>
      <sz val="12"/>
      <color rgb="FF660066"/>
      <name val="Times New Roman"/>
      <family val="1"/>
      <charset val="204"/>
    </font>
    <font>
      <sz val="14"/>
      <color indexed="28"/>
      <name val="Times New Roman"/>
      <family val="1"/>
      <charset val="204"/>
    </font>
    <font>
      <sz val="12"/>
      <color indexed="28"/>
      <name val="Times New Roman"/>
      <family val="1"/>
      <charset val="204"/>
    </font>
    <font>
      <b/>
      <sz val="14"/>
      <color rgb="FF660066"/>
      <name val="Times New Roman"/>
      <family val="1"/>
      <charset val="204"/>
    </font>
    <font>
      <sz val="11"/>
      <color rgb="FF000099"/>
      <name val="Times New Roman"/>
      <family val="1"/>
      <charset val="204"/>
    </font>
    <font>
      <b/>
      <sz val="12"/>
      <color rgb="FF000099"/>
      <name val="Times New Roman"/>
      <family val="1"/>
      <charset val="204"/>
    </font>
    <font>
      <b/>
      <sz val="12"/>
      <color rgb="FF800000"/>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rgb="FF660066"/>
      <name val="Times New Roman"/>
      <family val="1"/>
      <charset val="204"/>
    </font>
    <font>
      <sz val="10"/>
      <color rgb="FFFFFFCC"/>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rgb="FFFFFF00"/>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theme="0" tint="-4.9989318521683403E-2"/>
      <name val="Times New Roman CYR"/>
      <charset val="204"/>
    </font>
    <font>
      <sz val="12"/>
      <color rgb="FF660066"/>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rgb="FFFFFF99"/>
      <name val="Times New Roman CYR"/>
      <charset val="204"/>
    </font>
    <font>
      <b/>
      <sz val="12"/>
      <color rgb="FFFFFF99"/>
      <name val="Times New Roman CYR"/>
      <family val="1"/>
      <charset val="204"/>
    </font>
    <font>
      <sz val="12"/>
      <color rgb="FFCCFFCC"/>
      <name val="Times New Roman CYR"/>
      <family val="1"/>
      <charset val="204"/>
    </font>
    <font>
      <b/>
      <sz val="12"/>
      <color rgb="FFCCFFCC"/>
      <name val="Times New Roman CYR"/>
      <family val="1"/>
      <charset val="204"/>
    </font>
    <font>
      <b/>
      <sz val="12"/>
      <color rgb="FFCCCCFF"/>
      <name val="Times New Roman CYR"/>
      <charset val="204"/>
    </font>
    <font>
      <b/>
      <sz val="12"/>
      <color theme="0"/>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22">
    <fill>
      <patternFill patternType="none"/>
    </fill>
    <fill>
      <patternFill patternType="gray125"/>
    </fill>
    <fill>
      <patternFill patternType="solid">
        <fgColor rgb="FFFFFFCC"/>
        <bgColor indexed="64"/>
      </patternFill>
    </fill>
    <fill>
      <patternFill patternType="solid">
        <fgColor indexed="26"/>
        <bgColor indexed="26"/>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F0FFC9"/>
        <bgColor indexed="64"/>
      </patternFill>
    </fill>
    <fill>
      <patternFill patternType="solid">
        <fgColor rgb="FFEFEFFF"/>
        <bgColor indexed="64"/>
      </patternFill>
    </fill>
    <fill>
      <patternFill patternType="solid">
        <fgColor rgb="FFEAEAEA"/>
        <bgColor indexed="64"/>
      </patternFill>
    </fill>
    <fill>
      <patternFill patternType="solid">
        <fgColor indexed="26"/>
        <bgColor indexed="64"/>
      </patternFill>
    </fill>
    <fill>
      <patternFill patternType="solid">
        <fgColor rgb="FFE1FEA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E7E7FF"/>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45">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6" borderId="1" xfId="2" applyNumberFormat="1" applyFont="1" applyFill="1" applyBorder="1" applyAlignment="1" applyProtection="1">
      <alignment horizontal="center" vertical="center"/>
    </xf>
    <xf numFmtId="1" fontId="17" fillId="6"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7"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8" borderId="9" xfId="1" quotePrefix="1" applyNumberFormat="1" applyFont="1" applyFill="1" applyBorder="1" applyAlignment="1" applyProtection="1">
      <alignment horizontal="center" wrapText="1"/>
    </xf>
    <xf numFmtId="175" fontId="34" fillId="8" borderId="9" xfId="1" quotePrefix="1" applyNumberFormat="1" applyFont="1" applyFill="1" applyBorder="1" applyAlignment="1" applyProtection="1">
      <alignment horizontal="center" vertical="center" wrapText="1"/>
    </xf>
    <xf numFmtId="175" fontId="35" fillId="9" borderId="9" xfId="1" quotePrefix="1" applyNumberFormat="1" applyFont="1" applyFill="1" applyBorder="1" applyAlignment="1" applyProtection="1">
      <alignment horizontal="center" vertical="center" wrapText="1"/>
    </xf>
    <xf numFmtId="175" fontId="36" fillId="9" borderId="9" xfId="1" quotePrefix="1" applyNumberFormat="1" applyFont="1" applyFill="1" applyBorder="1" applyAlignment="1" applyProtection="1">
      <alignment horizontal="center" vertical="center" wrapText="1"/>
    </xf>
    <xf numFmtId="175" fontId="37" fillId="10"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8" borderId="12" xfId="2" applyFont="1" applyFill="1" applyBorder="1" applyAlignment="1" applyProtection="1">
      <alignment horizontal="center" vertical="center"/>
    </xf>
    <xf numFmtId="0" fontId="41" fillId="8" borderId="13" xfId="2" applyFont="1" applyFill="1" applyBorder="1" applyAlignment="1" applyProtection="1">
      <alignment horizontal="center" vertical="center"/>
    </xf>
    <xf numFmtId="0" fontId="41" fillId="8"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8" borderId="17" xfId="1" quotePrefix="1" applyNumberFormat="1" applyFont="1" applyFill="1" applyBorder="1" applyAlignment="1" applyProtection="1">
      <alignment horizontal="center"/>
    </xf>
    <xf numFmtId="172" fontId="42" fillId="8" borderId="17" xfId="1" quotePrefix="1" applyNumberFormat="1" applyFont="1" applyFill="1" applyBorder="1" applyAlignment="1" applyProtection="1">
      <alignment horizontal="center"/>
    </xf>
    <xf numFmtId="176" fontId="6" fillId="9" borderId="17" xfId="1" quotePrefix="1" applyNumberFormat="1" applyFont="1" applyFill="1" applyBorder="1" applyAlignment="1" applyProtection="1">
      <alignment horizontal="center"/>
    </xf>
    <xf numFmtId="172" fontId="36" fillId="9"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10"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11" borderId="19" xfId="6" applyNumberFormat="1" applyFont="1" applyFill="1" applyBorder="1" applyAlignment="1" applyProtection="1"/>
    <xf numFmtId="38" fontId="45" fillId="11" borderId="2" xfId="6" applyNumberFormat="1" applyFont="1" applyFill="1" applyBorder="1" applyAlignment="1" applyProtection="1"/>
    <xf numFmtId="38" fontId="45" fillId="11" borderId="20" xfId="6" applyNumberFormat="1" applyFont="1" applyFill="1" applyBorder="1" applyAlignment="1" applyProtection="1"/>
    <xf numFmtId="177" fontId="38" fillId="11" borderId="23" xfId="1" applyNumberFormat="1" applyFont="1" applyFill="1" applyBorder="1" applyAlignment="1" applyProtection="1"/>
    <xf numFmtId="177" fontId="47" fillId="11" borderId="23" xfId="1" applyNumberFormat="1" applyFont="1" applyFill="1" applyBorder="1" applyAlignment="1" applyProtection="1"/>
    <xf numFmtId="177" fontId="30"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12" borderId="19" xfId="6" applyNumberFormat="1" applyFont="1" applyFill="1" applyBorder="1" applyAlignment="1" applyProtection="1"/>
    <xf numFmtId="38" fontId="22" fillId="12" borderId="2" xfId="6" applyNumberFormat="1" applyFont="1" applyFill="1" applyBorder="1" applyAlignment="1" applyProtection="1"/>
    <xf numFmtId="38" fontId="22" fillId="1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6" borderId="19" xfId="6" applyNumberFormat="1" applyFont="1" applyFill="1" applyBorder="1" applyAlignment="1" applyProtection="1">
      <alignment horizontal="center"/>
    </xf>
    <xf numFmtId="38" fontId="22" fillId="6" borderId="2" xfId="6" applyNumberFormat="1" applyFont="1" applyFill="1" applyBorder="1" applyAlignment="1" applyProtection="1">
      <alignment horizontal="center"/>
    </xf>
    <xf numFmtId="38" fontId="22" fillId="6"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11" borderId="52" xfId="6" applyNumberFormat="1" applyFont="1" applyFill="1" applyBorder="1" applyAlignment="1" applyProtection="1"/>
    <xf numFmtId="38" fontId="22" fillId="11" borderId="0" xfId="6" applyNumberFormat="1" applyFont="1" applyFill="1" applyBorder="1" applyAlignment="1" applyProtection="1"/>
    <xf numFmtId="38" fontId="22" fillId="11" borderId="22" xfId="6" applyNumberFormat="1" applyFont="1" applyFill="1" applyBorder="1" applyAlignment="1" applyProtection="1"/>
    <xf numFmtId="177" fontId="10" fillId="11" borderId="25" xfId="1" applyNumberFormat="1" applyFont="1" applyFill="1" applyBorder="1" applyAlignment="1" applyProtection="1"/>
    <xf numFmtId="177" fontId="30" fillId="11" borderId="25" xfId="1" applyNumberFormat="1" applyFont="1" applyFill="1" applyBorder="1" applyAlignment="1" applyProtection="1"/>
    <xf numFmtId="177" fontId="30" fillId="11" borderId="26" xfId="1" applyNumberFormat="1" applyFont="1" applyFill="1" applyBorder="1" applyAlignment="1" applyProtection="1"/>
    <xf numFmtId="38" fontId="22" fillId="11" borderId="52" xfId="6" applyNumberFormat="1" applyFont="1" applyFill="1" applyBorder="1" applyAlignment="1" applyProtection="1">
      <alignment horizontal="center"/>
    </xf>
    <xf numFmtId="38" fontId="22" fillId="11" borderId="48" xfId="6" applyNumberFormat="1" applyFont="1" applyFill="1" applyBorder="1" applyAlignment="1" applyProtection="1">
      <alignment horizontal="center"/>
    </xf>
    <xf numFmtId="38" fontId="22" fillId="11" borderId="49" xfId="6" applyNumberFormat="1" applyFont="1" applyFill="1" applyBorder="1" applyAlignment="1" applyProtection="1">
      <alignment horizontal="center"/>
    </xf>
    <xf numFmtId="38" fontId="45" fillId="11" borderId="29" xfId="6" applyNumberFormat="1" applyFont="1" applyFill="1" applyBorder="1" applyAlignment="1" applyProtection="1"/>
    <xf numFmtId="38" fontId="45" fillId="11" borderId="0" xfId="6" applyNumberFormat="1" applyFont="1" applyFill="1" applyBorder="1" applyAlignment="1" applyProtection="1"/>
    <xf numFmtId="38" fontId="45" fillId="11" borderId="22" xfId="6" applyNumberFormat="1" applyFont="1" applyFill="1" applyBorder="1" applyAlignment="1" applyProtection="1"/>
    <xf numFmtId="177" fontId="10" fillId="11" borderId="32" xfId="1" applyNumberFormat="1" applyFont="1" applyFill="1" applyBorder="1" applyAlignment="1" applyProtection="1"/>
    <xf numFmtId="177" fontId="30" fillId="11" borderId="32" xfId="1" applyNumberFormat="1" applyFont="1" applyFill="1" applyBorder="1" applyAlignment="1" applyProtection="1"/>
    <xf numFmtId="177" fontId="30" fillId="11" borderId="33" xfId="1" applyNumberFormat="1" applyFont="1" applyFill="1" applyBorder="1" applyAlignment="1" applyProtection="1"/>
    <xf numFmtId="38" fontId="45" fillId="11" borderId="29" xfId="6" applyNumberFormat="1" applyFont="1" applyFill="1" applyBorder="1" applyAlignment="1" applyProtection="1">
      <alignment horizontal="center"/>
    </xf>
    <xf numFmtId="38" fontId="45" fillId="11" borderId="30" xfId="6" applyNumberFormat="1" applyFont="1" applyFill="1" applyBorder="1" applyAlignment="1" applyProtection="1">
      <alignment horizontal="center"/>
    </xf>
    <xf numFmtId="38" fontId="45" fillId="11" borderId="31" xfId="6" applyNumberFormat="1" applyFont="1" applyFill="1" applyBorder="1" applyAlignment="1" applyProtection="1">
      <alignment horizontal="center"/>
    </xf>
    <xf numFmtId="38" fontId="45" fillId="11" borderId="40" xfId="6" applyNumberFormat="1" applyFont="1" applyFill="1" applyBorder="1" applyAlignment="1" applyProtection="1"/>
    <xf numFmtId="177" fontId="10" fillId="11" borderId="39" xfId="1" applyNumberFormat="1" applyFont="1" applyFill="1" applyBorder="1" applyAlignment="1" applyProtection="1"/>
    <xf numFmtId="177" fontId="30" fillId="11" borderId="39" xfId="1" applyNumberFormat="1" applyFont="1" applyFill="1" applyBorder="1" applyAlignment="1" applyProtection="1"/>
    <xf numFmtId="177" fontId="30" fillId="11" borderId="38" xfId="1" applyNumberFormat="1" applyFont="1" applyFill="1" applyBorder="1" applyAlignment="1" applyProtection="1"/>
    <xf numFmtId="38" fontId="45" fillId="11" borderId="40" xfId="6" applyNumberFormat="1" applyFont="1" applyFill="1" applyBorder="1" applyAlignment="1" applyProtection="1">
      <alignment horizontal="center"/>
    </xf>
    <xf numFmtId="38" fontId="45" fillId="11" borderId="41" xfId="6" applyNumberFormat="1" applyFont="1" applyFill="1" applyBorder="1" applyAlignment="1" applyProtection="1">
      <alignment horizontal="center"/>
    </xf>
    <xf numFmtId="38" fontId="45" fillId="11" borderId="42" xfId="6" applyNumberFormat="1" applyFont="1" applyFill="1" applyBorder="1" applyAlignment="1" applyProtection="1">
      <alignment horizontal="center"/>
    </xf>
    <xf numFmtId="38" fontId="45" fillId="11" borderId="34" xfId="6" applyNumberFormat="1" applyFont="1" applyFill="1" applyBorder="1" applyAlignment="1" applyProtection="1"/>
    <xf numFmtId="177" fontId="10" fillId="11" borderId="37" xfId="1" applyNumberFormat="1" applyFont="1" applyFill="1" applyBorder="1" applyAlignment="1" applyProtection="1"/>
    <xf numFmtId="177" fontId="30" fillId="11" borderId="37" xfId="1" applyNumberFormat="1" applyFont="1" applyFill="1" applyBorder="1" applyAlignment="1" applyProtection="1"/>
    <xf numFmtId="177" fontId="30" fillId="11" borderId="46" xfId="1" applyNumberFormat="1" applyFont="1" applyFill="1" applyBorder="1" applyAlignment="1" applyProtection="1"/>
    <xf numFmtId="38" fontId="45" fillId="11" borderId="34" xfId="6" applyNumberFormat="1" applyFont="1" applyFill="1" applyBorder="1" applyAlignment="1" applyProtection="1">
      <alignment horizontal="center"/>
    </xf>
    <xf numFmtId="38" fontId="45" fillId="11" borderId="35" xfId="6" applyNumberFormat="1" applyFont="1" applyFill="1" applyBorder="1" applyAlignment="1" applyProtection="1">
      <alignment horizontal="center"/>
    </xf>
    <xf numFmtId="38" fontId="45" fillId="11" borderId="36" xfId="6" applyNumberFormat="1" applyFont="1" applyFill="1" applyBorder="1" applyAlignment="1" applyProtection="1">
      <alignment horizontal="center"/>
    </xf>
    <xf numFmtId="38" fontId="46" fillId="11" borderId="47" xfId="6" applyNumberFormat="1" applyFont="1" applyFill="1" applyBorder="1" applyAlignment="1" applyProtection="1"/>
    <xf numFmtId="38" fontId="46" fillId="11" borderId="50" xfId="6" applyNumberFormat="1" applyFont="1" applyFill="1" applyBorder="1" applyAlignment="1" applyProtection="1"/>
    <xf numFmtId="38" fontId="46" fillId="11" borderId="51" xfId="6" applyNumberFormat="1" applyFont="1" applyFill="1" applyBorder="1" applyAlignment="1" applyProtection="1"/>
    <xf numFmtId="177" fontId="38" fillId="11" borderId="53" xfId="1" applyNumberFormat="1" applyFont="1" applyFill="1" applyBorder="1" applyAlignment="1" applyProtection="1"/>
    <xf numFmtId="177" fontId="47" fillId="11" borderId="53" xfId="1" applyNumberFormat="1" applyFont="1" applyFill="1" applyBorder="1" applyAlignment="1" applyProtection="1"/>
    <xf numFmtId="177" fontId="47" fillId="11" borderId="54" xfId="1" applyNumberFormat="1" applyFont="1" applyFill="1" applyBorder="1" applyAlignment="1" applyProtection="1"/>
    <xf numFmtId="38" fontId="46" fillId="11" borderId="47" xfId="6" applyNumberFormat="1" applyFont="1" applyFill="1" applyBorder="1" applyAlignment="1" applyProtection="1">
      <alignment horizontal="center"/>
    </xf>
    <xf numFmtId="38" fontId="46" fillId="11" borderId="50" xfId="6" applyNumberFormat="1" applyFont="1" applyFill="1" applyBorder="1" applyAlignment="1" applyProtection="1">
      <alignment horizontal="center"/>
    </xf>
    <xf numFmtId="38" fontId="46" fillId="11" borderId="51" xfId="6" applyNumberFormat="1" applyFont="1" applyFill="1" applyBorder="1" applyAlignment="1" applyProtection="1">
      <alignment horizontal="center"/>
    </xf>
    <xf numFmtId="38" fontId="46" fillId="11" borderId="40" xfId="6" applyNumberFormat="1" applyFont="1" applyFill="1" applyBorder="1" applyAlignment="1" applyProtection="1"/>
    <xf numFmtId="38" fontId="46" fillId="11" borderId="41" xfId="6" applyNumberFormat="1" applyFont="1" applyFill="1" applyBorder="1" applyAlignment="1" applyProtection="1"/>
    <xf numFmtId="38" fontId="46" fillId="11" borderId="42" xfId="6" applyNumberFormat="1" applyFont="1" applyFill="1" applyBorder="1" applyAlignment="1" applyProtection="1"/>
    <xf numFmtId="177" fontId="38" fillId="11" borderId="39" xfId="1" applyNumberFormat="1" applyFont="1" applyFill="1" applyBorder="1" applyAlignment="1" applyProtection="1"/>
    <xf numFmtId="177" fontId="47" fillId="11" borderId="39" xfId="1" applyNumberFormat="1" applyFont="1" applyFill="1" applyBorder="1" applyAlignment="1" applyProtection="1"/>
    <xf numFmtId="177" fontId="47" fillId="11" borderId="38" xfId="1" applyNumberFormat="1" applyFont="1" applyFill="1" applyBorder="1" applyAlignment="1" applyProtection="1"/>
    <xf numFmtId="38" fontId="46" fillId="11" borderId="40" xfId="6" applyNumberFormat="1" applyFont="1" applyFill="1" applyBorder="1" applyAlignment="1" applyProtection="1">
      <alignment horizontal="center"/>
    </xf>
    <xf numFmtId="38" fontId="46" fillId="11" borderId="41" xfId="6" applyNumberFormat="1" applyFont="1" applyFill="1" applyBorder="1" applyAlignment="1" applyProtection="1">
      <alignment horizontal="center"/>
    </xf>
    <xf numFmtId="38" fontId="46" fillId="11" borderId="42" xfId="6" applyNumberFormat="1" applyFont="1" applyFill="1" applyBorder="1" applyAlignment="1" applyProtection="1">
      <alignment horizontal="center"/>
    </xf>
    <xf numFmtId="38" fontId="46" fillId="11" borderId="43" xfId="6" applyNumberFormat="1" applyFont="1" applyFill="1" applyBorder="1" applyAlignment="1" applyProtection="1"/>
    <xf numFmtId="38" fontId="46" fillId="11" borderId="44" xfId="6" applyNumberFormat="1" applyFont="1" applyFill="1" applyBorder="1" applyAlignment="1" applyProtection="1"/>
    <xf numFmtId="38" fontId="46" fillId="11" borderId="45" xfId="6" applyNumberFormat="1" applyFont="1" applyFill="1" applyBorder="1" applyAlignment="1" applyProtection="1"/>
    <xf numFmtId="177" fontId="38" fillId="11" borderId="55" xfId="1" applyNumberFormat="1" applyFont="1" applyFill="1" applyBorder="1" applyAlignment="1" applyProtection="1"/>
    <xf numFmtId="177" fontId="47" fillId="11" borderId="55" xfId="1" applyNumberFormat="1" applyFont="1" applyFill="1" applyBorder="1" applyAlignment="1" applyProtection="1"/>
    <xf numFmtId="177" fontId="47" fillId="11" borderId="56" xfId="1" applyNumberFormat="1" applyFont="1" applyFill="1" applyBorder="1" applyAlignment="1" applyProtection="1"/>
    <xf numFmtId="38" fontId="46" fillId="11" borderId="43" xfId="6" applyNumberFormat="1" applyFont="1" applyFill="1" applyBorder="1" applyAlignment="1" applyProtection="1">
      <alignment horizontal="center"/>
    </xf>
    <xf numFmtId="38" fontId="46" fillId="11" borderId="44" xfId="6" applyNumberFormat="1" applyFont="1" applyFill="1" applyBorder="1" applyAlignment="1" applyProtection="1">
      <alignment horizontal="center"/>
    </xf>
    <xf numFmtId="38" fontId="46" fillId="11"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8" borderId="57" xfId="1" applyFont="1" applyFill="1" applyBorder="1" applyAlignment="1" applyProtection="1">
      <alignment horizontal="left"/>
    </xf>
    <xf numFmtId="0" fontId="30" fillId="8" borderId="58" xfId="1" applyFont="1" applyFill="1" applyBorder="1" applyAlignment="1" applyProtection="1">
      <alignment horizontal="left"/>
    </xf>
    <xf numFmtId="0" fontId="30" fillId="8" borderId="59" xfId="1" applyFont="1" applyFill="1" applyBorder="1" applyAlignment="1" applyProtection="1">
      <alignment horizontal="left"/>
    </xf>
    <xf numFmtId="177" fontId="10" fillId="8" borderId="60" xfId="1" applyNumberFormat="1" applyFont="1" applyFill="1" applyBorder="1" applyAlignment="1" applyProtection="1"/>
    <xf numFmtId="177" fontId="30" fillId="8" borderId="60" xfId="1" applyNumberFormat="1" applyFont="1" applyFill="1" applyBorder="1" applyAlignment="1" applyProtection="1"/>
    <xf numFmtId="177" fontId="30" fillId="8" borderId="61" xfId="1" applyNumberFormat="1" applyFont="1" applyFill="1" applyBorder="1" applyAlignment="1" applyProtection="1"/>
    <xf numFmtId="177" fontId="30" fillId="2" borderId="0" xfId="1" applyNumberFormat="1" applyFont="1" applyFill="1" applyBorder="1" applyAlignment="1" applyProtection="1"/>
    <xf numFmtId="0" fontId="30" fillId="8" borderId="57" xfId="1" applyFont="1" applyFill="1" applyBorder="1" applyAlignment="1" applyProtection="1">
      <alignment horizontal="center"/>
    </xf>
    <xf numFmtId="0" fontId="30" fillId="8" borderId="58" xfId="1" applyFont="1" applyFill="1" applyBorder="1" applyAlignment="1" applyProtection="1">
      <alignment horizontal="center"/>
    </xf>
    <xf numFmtId="0" fontId="30" fillId="8" borderId="59" xfId="1" applyFont="1" applyFill="1" applyBorder="1" applyAlignment="1" applyProtection="1">
      <alignment horizontal="center"/>
    </xf>
    <xf numFmtId="0" fontId="8" fillId="2" borderId="0" xfId="1" applyFont="1" applyFill="1" applyBorder="1" applyAlignment="1" applyProtection="1">
      <alignment horizontal="right"/>
    </xf>
    <xf numFmtId="38" fontId="22" fillId="6" borderId="19" xfId="6" applyNumberFormat="1" applyFont="1" applyFill="1" applyBorder="1" applyAlignment="1" applyProtection="1"/>
    <xf numFmtId="38" fontId="22" fillId="6" borderId="2" xfId="6" applyNumberFormat="1" applyFont="1" applyFill="1" applyBorder="1" applyAlignment="1" applyProtection="1"/>
    <xf numFmtId="38" fontId="22" fillId="6" borderId="20" xfId="6" applyNumberFormat="1" applyFont="1" applyFill="1" applyBorder="1" applyAlignment="1" applyProtection="1"/>
    <xf numFmtId="177" fontId="10" fillId="6" borderId="23" xfId="1" applyNumberFormat="1" applyFont="1" applyFill="1" applyBorder="1" applyAlignment="1" applyProtection="1"/>
    <xf numFmtId="177" fontId="30" fillId="6" borderId="23" xfId="1" applyNumberFormat="1" applyFont="1" applyFill="1" applyBorder="1" applyAlignment="1" applyProtection="1"/>
    <xf numFmtId="177" fontId="30" fillId="6" borderId="24" xfId="1" applyNumberFormat="1" applyFont="1" applyFill="1" applyBorder="1" applyAlignment="1" applyProtection="1"/>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11" borderId="2" xfId="6" applyNumberFormat="1" applyFont="1" applyFill="1" applyBorder="1" applyAlignment="1" applyProtection="1"/>
    <xf numFmtId="38" fontId="46" fillId="11" borderId="20" xfId="6" applyNumberFormat="1" applyFont="1" applyFill="1" applyBorder="1" applyAlignment="1" applyProtection="1"/>
    <xf numFmtId="177" fontId="38" fillId="11" borderId="62" xfId="1" applyNumberFormat="1" applyFont="1" applyFill="1" applyBorder="1" applyAlignment="1" applyProtection="1"/>
    <xf numFmtId="177" fontId="47" fillId="11" borderId="62" xfId="1" applyNumberFormat="1" applyFont="1" applyFill="1" applyBorder="1" applyAlignment="1" applyProtection="1"/>
    <xf numFmtId="177" fontId="47" fillId="11" borderId="24" xfId="1" applyNumberFormat="1" applyFont="1" applyFill="1" applyBorder="1" applyAlignment="1" applyProtection="1"/>
    <xf numFmtId="38" fontId="46" fillId="11" borderId="19" xfId="6" applyNumberFormat="1" applyFont="1" applyFill="1" applyBorder="1" applyAlignment="1" applyProtection="1">
      <alignment horizontal="center"/>
    </xf>
    <xf numFmtId="38" fontId="46" fillId="11" borderId="2" xfId="6" applyNumberFormat="1" applyFont="1" applyFill="1" applyBorder="1" applyAlignment="1" applyProtection="1">
      <alignment horizontal="center"/>
    </xf>
    <xf numFmtId="38" fontId="46" fillId="11"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13" borderId="57" xfId="1" quotePrefix="1" applyFont="1" applyFill="1" applyBorder="1" applyAlignment="1" applyProtection="1">
      <alignment horizontal="left"/>
    </xf>
    <xf numFmtId="0" fontId="30" fillId="13" borderId="58" xfId="1" quotePrefix="1" applyFont="1" applyFill="1" applyBorder="1" applyAlignment="1" applyProtection="1">
      <alignment horizontal="left"/>
    </xf>
    <xf numFmtId="0" fontId="30" fillId="13" borderId="59" xfId="1" quotePrefix="1" applyFont="1" applyFill="1" applyBorder="1" applyAlignment="1" applyProtection="1">
      <alignment horizontal="left"/>
    </xf>
    <xf numFmtId="177" fontId="10" fillId="14" borderId="60" xfId="1" applyNumberFormat="1" applyFont="1" applyFill="1" applyBorder="1" applyAlignment="1" applyProtection="1"/>
    <xf numFmtId="177" fontId="30" fillId="14" borderId="60" xfId="1" applyNumberFormat="1" applyFont="1" applyFill="1" applyBorder="1" applyAlignment="1" applyProtection="1"/>
    <xf numFmtId="177" fontId="30" fillId="13" borderId="60" xfId="1" applyNumberFormat="1" applyFont="1" applyFill="1" applyBorder="1" applyAlignment="1" applyProtection="1"/>
    <xf numFmtId="177" fontId="30" fillId="13" borderId="61" xfId="1" applyNumberFormat="1" applyFont="1" applyFill="1" applyBorder="1" applyAlignment="1" applyProtection="1"/>
    <xf numFmtId="0" fontId="30" fillId="13" borderId="57" xfId="1" quotePrefix="1" applyFont="1" applyFill="1" applyBorder="1" applyAlignment="1" applyProtection="1">
      <alignment horizontal="center"/>
    </xf>
    <xf numFmtId="0" fontId="30" fillId="13" borderId="58" xfId="1" quotePrefix="1" applyFont="1" applyFill="1" applyBorder="1" applyAlignment="1" applyProtection="1">
      <alignment horizontal="center"/>
    </xf>
    <xf numFmtId="0" fontId="30" fillId="13"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15" borderId="57" xfId="1" applyFont="1" applyFill="1" applyBorder="1" applyAlignment="1" applyProtection="1">
      <alignment horizontal="left"/>
    </xf>
    <xf numFmtId="0" fontId="30" fillId="15" borderId="58" xfId="1" applyFont="1" applyFill="1" applyBorder="1" applyAlignment="1" applyProtection="1">
      <alignment horizontal="left"/>
    </xf>
    <xf numFmtId="0" fontId="30" fillId="15" borderId="59" xfId="1" applyFont="1" applyFill="1" applyBorder="1" applyAlignment="1" applyProtection="1">
      <alignment horizontal="left"/>
    </xf>
    <xf numFmtId="177" fontId="10" fillId="15" borderId="60" xfId="1" applyNumberFormat="1" applyFont="1" applyFill="1" applyBorder="1" applyAlignment="1" applyProtection="1"/>
    <xf numFmtId="177" fontId="30" fillId="15" borderId="60" xfId="1" applyNumberFormat="1" applyFont="1" applyFill="1" applyBorder="1" applyAlignment="1" applyProtection="1"/>
    <xf numFmtId="177" fontId="30" fillId="15" borderId="61" xfId="1" applyNumberFormat="1" applyFont="1" applyFill="1" applyBorder="1" applyAlignment="1" applyProtection="1"/>
    <xf numFmtId="0" fontId="30" fillId="15" borderId="57" xfId="1" applyFont="1" applyFill="1" applyBorder="1" applyAlignment="1" applyProtection="1">
      <alignment horizontal="center"/>
    </xf>
    <xf numFmtId="0" fontId="30" fillId="15" borderId="58" xfId="1" applyFont="1" applyFill="1" applyBorder="1" applyAlignment="1" applyProtection="1">
      <alignment horizontal="center"/>
    </xf>
    <xf numFmtId="0" fontId="30" fillId="15"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8" borderId="63" xfId="1" applyFont="1" applyFill="1" applyBorder="1" applyAlignment="1" applyProtection="1">
      <alignment horizontal="left"/>
    </xf>
    <xf numFmtId="0" fontId="40" fillId="8" borderId="64" xfId="1" applyFont="1" applyFill="1" applyBorder="1" applyAlignment="1" applyProtection="1">
      <alignment horizontal="left"/>
    </xf>
    <xf numFmtId="0" fontId="40" fillId="8" borderId="65" xfId="1" applyFont="1" applyFill="1" applyBorder="1" applyAlignment="1" applyProtection="1">
      <alignment horizontal="left"/>
    </xf>
    <xf numFmtId="177" fontId="10" fillId="8" borderId="66" xfId="1" applyNumberFormat="1" applyFont="1" applyFill="1" applyBorder="1" applyAlignment="1" applyProtection="1"/>
    <xf numFmtId="177" fontId="30" fillId="8" borderId="66" xfId="1" applyNumberFormat="1" applyFont="1" applyFill="1" applyBorder="1" applyAlignment="1" applyProtection="1"/>
    <xf numFmtId="177" fontId="30" fillId="8"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8" borderId="68" xfId="1" applyNumberFormat="1" applyFont="1" applyFill="1" applyBorder="1" applyAlignment="1" applyProtection="1">
      <alignment horizontal="left"/>
    </xf>
    <xf numFmtId="171" fontId="40" fillId="8" borderId="69" xfId="1" applyNumberFormat="1" applyFont="1" applyFill="1" applyBorder="1" applyAlignment="1" applyProtection="1">
      <alignment horizontal="left"/>
    </xf>
    <xf numFmtId="171" fontId="40" fillId="8"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8" borderId="71" xfId="1" applyNumberFormat="1" applyFont="1" applyFill="1" applyBorder="1" applyAlignment="1" applyProtection="1"/>
    <xf numFmtId="177" fontId="30" fillId="8" borderId="71" xfId="1" applyNumberFormat="1" applyFont="1" applyFill="1" applyBorder="1" applyAlignment="1" applyProtection="1"/>
    <xf numFmtId="177" fontId="30" fillId="8"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177" fontId="10" fillId="13" borderId="60" xfId="1"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11" borderId="19" xfId="6" applyNumberFormat="1" applyFont="1" applyFill="1" applyBorder="1" applyAlignment="1" applyProtection="1"/>
    <xf numFmtId="38" fontId="59" fillId="11" borderId="19" xfId="6" applyNumberFormat="1" applyFont="1" applyFill="1" applyBorder="1" applyAlignment="1" applyProtection="1">
      <alignment horizontal="center"/>
    </xf>
    <xf numFmtId="38" fontId="59" fillId="11" borderId="2" xfId="6" applyNumberFormat="1" applyFont="1" applyFill="1" applyBorder="1" applyAlignment="1" applyProtection="1">
      <alignment horizontal="center"/>
    </xf>
    <xf numFmtId="38" fontId="59" fillId="11" borderId="20" xfId="6" applyNumberFormat="1" applyFont="1" applyFill="1" applyBorder="1" applyAlignment="1" applyProtection="1">
      <alignment horizontal="center"/>
    </xf>
    <xf numFmtId="38" fontId="60" fillId="16" borderId="34" xfId="6" applyNumberFormat="1" applyFont="1" applyFill="1" applyBorder="1" applyAlignment="1" applyProtection="1"/>
    <xf numFmtId="38" fontId="45" fillId="16" borderId="35" xfId="6" applyNumberFormat="1" applyFont="1" applyFill="1" applyBorder="1" applyAlignment="1" applyProtection="1"/>
    <xf numFmtId="38" fontId="45" fillId="16" borderId="36" xfId="6" applyNumberFormat="1" applyFont="1" applyFill="1" applyBorder="1" applyAlignment="1" applyProtection="1"/>
    <xf numFmtId="177" fontId="10" fillId="16" borderId="37" xfId="1" applyNumberFormat="1" applyFont="1" applyFill="1" applyBorder="1" applyAlignment="1" applyProtection="1"/>
    <xf numFmtId="177" fontId="30" fillId="16" borderId="37" xfId="1" applyNumberFormat="1" applyFont="1" applyFill="1" applyBorder="1" applyAlignment="1" applyProtection="1"/>
    <xf numFmtId="177" fontId="30" fillId="16" borderId="46" xfId="1" applyNumberFormat="1" applyFont="1" applyFill="1" applyBorder="1" applyAlignment="1" applyProtection="1"/>
    <xf numFmtId="38" fontId="60" fillId="16" borderId="43" xfId="6" applyNumberFormat="1" applyFont="1" applyFill="1" applyBorder="1" applyAlignment="1" applyProtection="1">
      <alignment horizontal="center"/>
    </xf>
    <xf numFmtId="38" fontId="60" fillId="16" borderId="44" xfId="6" applyNumberFormat="1" applyFont="1" applyFill="1" applyBorder="1" applyAlignment="1" applyProtection="1">
      <alignment horizontal="center"/>
    </xf>
    <xf numFmtId="38" fontId="60" fillId="16" borderId="45" xfId="6" applyNumberFormat="1" applyFont="1" applyFill="1" applyBorder="1" applyAlignment="1" applyProtection="1">
      <alignment horizontal="center"/>
    </xf>
    <xf numFmtId="0" fontId="30" fillId="15"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7"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17" borderId="77" xfId="1" applyNumberFormat="1" applyFont="1" applyFill="1" applyBorder="1" applyAlignment="1" applyProtection="1">
      <alignment horizontal="center"/>
    </xf>
    <xf numFmtId="164" fontId="67" fillId="17" borderId="78" xfId="1" applyNumberFormat="1" applyFont="1" applyFill="1" applyBorder="1" applyAlignment="1" applyProtection="1">
      <alignment horizontal="center"/>
    </xf>
    <xf numFmtId="164" fontId="45" fillId="18" borderId="0" xfId="6" applyNumberFormat="1" applyFont="1" applyFill="1" applyAlignment="1" applyProtection="1"/>
    <xf numFmtId="164" fontId="68" fillId="19" borderId="77" xfId="1" applyNumberFormat="1" applyFont="1" applyFill="1" applyBorder="1" applyAlignment="1" applyProtection="1">
      <alignment horizontal="center"/>
    </xf>
    <xf numFmtId="164" fontId="67" fillId="19" borderId="78" xfId="1" applyNumberFormat="1" applyFont="1" applyFill="1" applyBorder="1" applyAlignment="1" applyProtection="1">
      <alignment horizontal="center"/>
    </xf>
    <xf numFmtId="164" fontId="13" fillId="18" borderId="0" xfId="4" applyNumberFormat="1" applyFont="1" applyFill="1" applyProtection="1"/>
    <xf numFmtId="164" fontId="67" fillId="20" borderId="79" xfId="1" applyNumberFormat="1" applyFont="1" applyFill="1" applyBorder="1" applyAlignment="1" applyProtection="1">
      <alignment horizontal="center"/>
    </xf>
    <xf numFmtId="164" fontId="8" fillId="4" borderId="0" xfId="1" applyNumberFormat="1" applyFont="1" applyFill="1" applyProtection="1"/>
    <xf numFmtId="164" fontId="22" fillId="21"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9"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17" borderId="83" xfId="1" applyNumberFormat="1" applyFont="1" applyFill="1" applyBorder="1" applyAlignment="1" applyProtection="1">
      <alignment horizontal="center"/>
    </xf>
    <xf numFmtId="164" fontId="67" fillId="17" borderId="84" xfId="1" applyNumberFormat="1" applyFont="1" applyFill="1" applyBorder="1" applyAlignment="1" applyProtection="1">
      <alignment horizontal="center"/>
    </xf>
    <xf numFmtId="164" fontId="68" fillId="19" borderId="83" xfId="1" applyNumberFormat="1" applyFont="1" applyFill="1" applyBorder="1" applyAlignment="1" applyProtection="1">
      <alignment horizontal="center"/>
    </xf>
    <xf numFmtId="164" fontId="67" fillId="19" borderId="84" xfId="1" applyNumberFormat="1" applyFont="1" applyFill="1" applyBorder="1" applyAlignment="1" applyProtection="1">
      <alignment horizontal="center"/>
    </xf>
    <xf numFmtId="164" fontId="67" fillId="20" borderId="85" xfId="1" applyNumberFormat="1" applyFont="1" applyFill="1" applyBorder="1" applyAlignment="1" applyProtection="1">
      <alignment horizontal="center"/>
    </xf>
    <xf numFmtId="164" fontId="71" fillId="21"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9" fillId="5" borderId="87" xfId="1" applyNumberFormat="1" applyFont="1" applyFill="1" applyBorder="1" applyAlignment="1" applyProtection="1">
      <alignment horizontal="center"/>
    </xf>
    <xf numFmtId="164" fontId="2" fillId="4" borderId="0" xfId="1" applyNumberFormat="1" applyFont="1" applyFill="1" applyProtection="1"/>
    <xf numFmtId="164" fontId="72" fillId="17" borderId="77" xfId="1" applyNumberFormat="1" applyFont="1" applyFill="1" applyBorder="1" applyAlignment="1" applyProtection="1">
      <alignment horizontal="center"/>
    </xf>
    <xf numFmtId="164" fontId="73" fillId="17" borderId="78" xfId="1" applyNumberFormat="1" applyFont="1" applyFill="1" applyBorder="1" applyAlignment="1" applyProtection="1">
      <alignment horizontal="center"/>
    </xf>
    <xf numFmtId="164" fontId="74" fillId="19" borderId="77" xfId="1" applyNumberFormat="1" applyFont="1" applyFill="1" applyBorder="1" applyAlignment="1" applyProtection="1">
      <alignment horizontal="center"/>
    </xf>
    <xf numFmtId="164" fontId="75" fillId="19" borderId="78" xfId="1" applyNumberFormat="1" applyFont="1" applyFill="1" applyBorder="1" applyAlignment="1" applyProtection="1">
      <alignment horizontal="center"/>
    </xf>
    <xf numFmtId="164" fontId="76" fillId="20" borderId="79" xfId="1" applyNumberFormat="1" applyFont="1" applyFill="1" applyBorder="1" applyAlignment="1" applyProtection="1">
      <alignment horizontal="center"/>
    </xf>
    <xf numFmtId="164" fontId="77" fillId="21"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9" fillId="5" borderId="82" xfId="1" applyNumberFormat="1" applyFont="1" applyFill="1" applyBorder="1" applyAlignment="1" applyProtection="1">
      <alignment horizontal="center"/>
    </xf>
    <xf numFmtId="164" fontId="72" fillId="17" borderId="83" xfId="1" applyNumberFormat="1" applyFont="1" applyFill="1" applyBorder="1" applyAlignment="1" applyProtection="1">
      <alignment horizontal="center"/>
    </xf>
    <xf numFmtId="164" fontId="73" fillId="17" borderId="84" xfId="1" applyNumberFormat="1" applyFont="1" applyFill="1" applyBorder="1" applyAlignment="1" applyProtection="1">
      <alignment horizontal="center"/>
    </xf>
    <xf numFmtId="164" fontId="74" fillId="19" borderId="83" xfId="1" applyNumberFormat="1" applyFont="1" applyFill="1" applyBorder="1" applyAlignment="1" applyProtection="1">
      <alignment horizontal="center"/>
    </xf>
    <xf numFmtId="164" fontId="75" fillId="19" borderId="84" xfId="1" applyNumberFormat="1" applyFont="1" applyFill="1" applyBorder="1" applyAlignment="1" applyProtection="1">
      <alignment horizontal="center"/>
    </xf>
    <xf numFmtId="164" fontId="76" fillId="20" borderId="85" xfId="1" applyNumberFormat="1" applyFont="1" applyFill="1" applyBorder="1" applyAlignment="1" applyProtection="1">
      <alignment horizontal="center"/>
    </xf>
    <xf numFmtId="164" fontId="77" fillId="21"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9"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21_06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44377</v>
          </cell>
          <cell r="H9">
            <v>121858220</v>
          </cell>
        </row>
        <row r="12">
          <cell r="F12" t="str">
            <v>5600</v>
          </cell>
        </row>
        <row r="15">
          <cell r="E15">
            <v>0</v>
          </cell>
          <cell r="F15" t="str">
            <v>БЮДЖЕТ</v>
          </cell>
        </row>
        <row r="22">
          <cell r="E22">
            <v>0</v>
          </cell>
          <cell r="F22">
            <v>0</v>
          </cell>
        </row>
        <row r="28">
          <cell r="E28">
            <v>0</v>
          </cell>
          <cell r="F28">
            <v>0</v>
          </cell>
        </row>
        <row r="33">
          <cell r="E33">
            <v>0</v>
          </cell>
          <cell r="F33">
            <v>0</v>
          </cell>
        </row>
        <row r="39">
          <cell r="E39">
            <v>0</v>
          </cell>
          <cell r="F39">
            <v>0</v>
          </cell>
        </row>
        <row r="47">
          <cell r="E47">
            <v>3220304100</v>
          </cell>
          <cell r="F47">
            <v>1632239464</v>
          </cell>
        </row>
        <row r="52">
          <cell r="E52">
            <v>0</v>
          </cell>
          <cell r="F52">
            <v>0</v>
          </cell>
        </row>
        <row r="58">
          <cell r="E58">
            <v>0</v>
          </cell>
          <cell r="F58">
            <v>0</v>
          </cell>
        </row>
        <row r="61">
          <cell r="E61">
            <v>0</v>
          </cell>
          <cell r="F61">
            <v>0</v>
          </cell>
        </row>
        <row r="64">
          <cell r="F64">
            <v>0</v>
          </cell>
        </row>
        <row r="65">
          <cell r="E65">
            <v>0</v>
          </cell>
          <cell r="F65">
            <v>0</v>
          </cell>
        </row>
        <row r="72">
          <cell r="F72">
            <v>0</v>
          </cell>
        </row>
        <row r="73">
          <cell r="F73">
            <v>0</v>
          </cell>
        </row>
        <row r="75">
          <cell r="F75">
            <v>0</v>
          </cell>
        </row>
        <row r="76">
          <cell r="F76">
            <v>0</v>
          </cell>
        </row>
        <row r="77">
          <cell r="F77">
            <v>0</v>
          </cell>
        </row>
        <row r="78">
          <cell r="E78">
            <v>6000</v>
          </cell>
          <cell r="F78">
            <v>609</v>
          </cell>
        </row>
        <row r="79">
          <cell r="F79">
            <v>0</v>
          </cell>
        </row>
        <row r="80">
          <cell r="F80">
            <v>0</v>
          </cell>
        </row>
        <row r="81">
          <cell r="E81">
            <v>100</v>
          </cell>
          <cell r="F81">
            <v>4</v>
          </cell>
        </row>
        <row r="82">
          <cell r="F82">
            <v>0</v>
          </cell>
        </row>
        <row r="83">
          <cell r="F83">
            <v>0</v>
          </cell>
        </row>
        <row r="84">
          <cell r="F84">
            <v>0</v>
          </cell>
        </row>
        <row r="85">
          <cell r="F85">
            <v>0</v>
          </cell>
        </row>
        <row r="86">
          <cell r="F86">
            <v>0</v>
          </cell>
        </row>
        <row r="87">
          <cell r="F87">
            <v>0</v>
          </cell>
        </row>
        <row r="88">
          <cell r="F88">
            <v>0</v>
          </cell>
        </row>
        <row r="89">
          <cell r="F89">
            <v>0</v>
          </cell>
        </row>
        <row r="90">
          <cell r="E90">
            <v>0</v>
          </cell>
          <cell r="F90">
            <v>0</v>
          </cell>
        </row>
        <row r="93">
          <cell r="F93">
            <v>0</v>
          </cell>
        </row>
        <row r="94">
          <cell r="E94">
            <v>0</v>
          </cell>
          <cell r="F94">
            <v>0</v>
          </cell>
        </row>
        <row r="109">
          <cell r="F109">
            <v>0</v>
          </cell>
        </row>
        <row r="110">
          <cell r="E110">
            <v>3236100</v>
          </cell>
          <cell r="F110">
            <v>1147171</v>
          </cell>
        </row>
        <row r="111">
          <cell r="E111">
            <v>17000000</v>
          </cell>
          <cell r="F111">
            <v>9207172</v>
          </cell>
        </row>
        <row r="113">
          <cell r="F113">
            <v>0</v>
          </cell>
        </row>
        <row r="114">
          <cell r="F114">
            <v>0</v>
          </cell>
        </row>
        <row r="115">
          <cell r="F115">
            <v>0</v>
          </cell>
        </row>
        <row r="116">
          <cell r="F116">
            <v>0</v>
          </cell>
        </row>
        <row r="117">
          <cell r="E117">
            <v>6115</v>
          </cell>
          <cell r="F117">
            <v>0</v>
          </cell>
        </row>
        <row r="118">
          <cell r="F118">
            <v>0</v>
          </cell>
        </row>
        <row r="119">
          <cell r="F119">
            <v>-260140</v>
          </cell>
        </row>
        <row r="120">
          <cell r="E120">
            <v>249485</v>
          </cell>
          <cell r="F120">
            <v>213362</v>
          </cell>
        </row>
        <row r="121">
          <cell r="E121">
            <v>0</v>
          </cell>
          <cell r="F121">
            <v>-119</v>
          </cell>
        </row>
        <row r="122">
          <cell r="F122">
            <v>0</v>
          </cell>
        </row>
        <row r="123">
          <cell r="F123">
            <v>-119</v>
          </cell>
        </row>
        <row r="124">
          <cell r="F124">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E139">
            <v>0</v>
          </cell>
          <cell r="F139">
            <v>8777</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E151">
            <v>0</v>
          </cell>
          <cell r="F151">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87">
          <cell r="E187">
            <v>41350564</v>
          </cell>
          <cell r="F187">
            <v>19156043</v>
          </cell>
        </row>
        <row r="190">
          <cell r="E190">
            <v>2742900</v>
          </cell>
          <cell r="F190">
            <v>2210818</v>
          </cell>
        </row>
        <row r="196">
          <cell r="E196">
            <v>11944121</v>
          </cell>
          <cell r="F196">
            <v>5458925</v>
          </cell>
        </row>
        <row r="204">
          <cell r="E204">
            <v>0</v>
          </cell>
          <cell r="F204">
            <v>0</v>
          </cell>
        </row>
        <row r="205">
          <cell r="E205">
            <v>13624152</v>
          </cell>
          <cell r="F205">
            <v>9725888</v>
          </cell>
        </row>
        <row r="217">
          <cell r="E217">
            <v>78308</v>
          </cell>
          <cell r="F217">
            <v>16168</v>
          </cell>
        </row>
        <row r="218">
          <cell r="E218">
            <v>0</v>
          </cell>
          <cell r="F218">
            <v>0</v>
          </cell>
        </row>
        <row r="219">
          <cell r="E219">
            <v>3000</v>
          </cell>
          <cell r="F219">
            <v>1941</v>
          </cell>
        </row>
        <row r="223">
          <cell r="E223">
            <v>837542</v>
          </cell>
          <cell r="F223">
            <v>492837</v>
          </cell>
        </row>
        <row r="227">
          <cell r="E227">
            <v>0</v>
          </cell>
          <cell r="F227">
            <v>0</v>
          </cell>
        </row>
        <row r="233">
          <cell r="E233">
            <v>0</v>
          </cell>
          <cell r="F233">
            <v>0</v>
          </cell>
        </row>
        <row r="236">
          <cell r="E236">
            <v>0</v>
          </cell>
          <cell r="F236">
            <v>0</v>
          </cell>
        </row>
        <row r="237">
          <cell r="E237">
            <v>0</v>
          </cell>
          <cell r="F237">
            <v>0</v>
          </cell>
        </row>
        <row r="238">
          <cell r="E238">
            <v>0</v>
          </cell>
          <cell r="F238">
            <v>0</v>
          </cell>
        </row>
        <row r="239">
          <cell r="E239">
            <v>0</v>
          </cell>
          <cell r="F239">
            <v>0</v>
          </cell>
        </row>
        <row r="240">
          <cell r="E240">
            <v>6155106</v>
          </cell>
          <cell r="F240">
            <v>5813340</v>
          </cell>
        </row>
        <row r="249">
          <cell r="E249">
            <v>0</v>
          </cell>
          <cell r="F249">
            <v>0</v>
          </cell>
        </row>
        <row r="255">
          <cell r="E255">
            <v>4976107007</v>
          </cell>
          <cell r="F255">
            <v>2374840533</v>
          </cell>
        </row>
        <row r="256">
          <cell r="E256">
            <v>0</v>
          </cell>
          <cell r="F256">
            <v>0</v>
          </cell>
        </row>
        <row r="257">
          <cell r="E257">
            <v>0</v>
          </cell>
          <cell r="F257">
            <v>0</v>
          </cell>
        </row>
        <row r="258">
          <cell r="E258">
            <v>272441823</v>
          </cell>
          <cell r="F258">
            <v>55048400</v>
          </cell>
        </row>
        <row r="265">
          <cell r="E265">
            <v>0</v>
          </cell>
          <cell r="F265">
            <v>136163294</v>
          </cell>
        </row>
        <row r="269">
          <cell r="E269">
            <v>0</v>
          </cell>
          <cell r="F269">
            <v>0</v>
          </cell>
        </row>
        <row r="270">
          <cell r="E270">
            <v>0</v>
          </cell>
          <cell r="F270">
            <v>0</v>
          </cell>
        </row>
        <row r="271">
          <cell r="E271">
            <v>0</v>
          </cell>
          <cell r="F271">
            <v>0</v>
          </cell>
        </row>
        <row r="273">
          <cell r="E273">
            <v>0</v>
          </cell>
          <cell r="F273">
            <v>0</v>
          </cell>
        </row>
        <row r="274">
          <cell r="E274">
            <v>0</v>
          </cell>
          <cell r="F274">
            <v>0</v>
          </cell>
        </row>
        <row r="275">
          <cell r="E275">
            <v>186580</v>
          </cell>
          <cell r="F275">
            <v>0</v>
          </cell>
        </row>
        <row r="276">
          <cell r="E276">
            <v>3331420</v>
          </cell>
          <cell r="F276">
            <v>633800</v>
          </cell>
        </row>
        <row r="284">
          <cell r="E284">
            <v>1482000</v>
          </cell>
          <cell r="F284">
            <v>0</v>
          </cell>
        </row>
        <row r="287">
          <cell r="E287">
            <v>0</v>
          </cell>
          <cell r="F287">
            <v>0</v>
          </cell>
        </row>
        <row r="288">
          <cell r="E288">
            <v>0</v>
          </cell>
          <cell r="F288">
            <v>0</v>
          </cell>
        </row>
        <row r="292">
          <cell r="E292">
            <v>0</v>
          </cell>
          <cell r="F292">
            <v>0</v>
          </cell>
        </row>
        <row r="293">
          <cell r="E293">
            <v>0</v>
          </cell>
          <cell r="F293">
            <v>0</v>
          </cell>
        </row>
        <row r="296">
          <cell r="E296">
            <v>0</v>
          </cell>
          <cell r="F296">
            <v>0</v>
          </cell>
        </row>
        <row r="297">
          <cell r="E297">
            <v>150012400</v>
          </cell>
          <cell r="F297">
            <v>0</v>
          </cell>
        </row>
        <row r="419">
          <cell r="E419">
            <v>2239413715</v>
          </cell>
          <cell r="F419">
            <v>1131408523</v>
          </cell>
        </row>
        <row r="429">
          <cell r="E429">
            <v>0</v>
          </cell>
          <cell r="F429">
            <v>0</v>
          </cell>
        </row>
        <row r="462">
          <cell r="F462">
            <v>0</v>
          </cell>
        </row>
        <row r="463">
          <cell r="F463">
            <v>0</v>
          </cell>
        </row>
        <row r="464">
          <cell r="F464">
            <v>0</v>
          </cell>
        </row>
        <row r="466">
          <cell r="F466">
            <v>0</v>
          </cell>
        </row>
        <row r="467">
          <cell r="F467">
            <v>0</v>
          </cell>
        </row>
        <row r="469">
          <cell r="F469">
            <v>0</v>
          </cell>
        </row>
        <row r="470">
          <cell r="F470">
            <v>0</v>
          </cell>
        </row>
        <row r="472">
          <cell r="F472">
            <v>0</v>
          </cell>
        </row>
        <row r="473">
          <cell r="F473">
            <v>0</v>
          </cell>
        </row>
        <row r="474">
          <cell r="F474">
            <v>0</v>
          </cell>
        </row>
        <row r="475">
          <cell r="F475">
            <v>0</v>
          </cell>
        </row>
        <row r="476">
          <cell r="F476">
            <v>0</v>
          </cell>
        </row>
        <row r="477">
          <cell r="F477">
            <v>0</v>
          </cell>
        </row>
        <row r="479">
          <cell r="F479">
            <v>0</v>
          </cell>
        </row>
        <row r="480">
          <cell r="F480">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8">
          <cell r="F498">
            <v>0</v>
          </cell>
        </row>
        <row r="499">
          <cell r="F499">
            <v>0</v>
          </cell>
        </row>
        <row r="500">
          <cell r="F500">
            <v>0</v>
          </cell>
        </row>
        <row r="501">
          <cell r="F501">
            <v>0</v>
          </cell>
        </row>
        <row r="502">
          <cell r="F502">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E512">
            <v>0</v>
          </cell>
          <cell r="F512">
            <v>0</v>
          </cell>
        </row>
        <row r="516">
          <cell r="E516">
            <v>0</v>
          </cell>
          <cell r="F516">
            <v>0</v>
          </cell>
        </row>
        <row r="521">
          <cell r="E521">
            <v>0</v>
          </cell>
          <cell r="F521">
            <v>0</v>
          </cell>
        </row>
        <row r="524">
          <cell r="E524">
            <v>0</v>
          </cell>
          <cell r="F524">
            <v>65654</v>
          </cell>
        </row>
        <row r="531">
          <cell r="E531">
            <v>0</v>
          </cell>
          <cell r="F531">
            <v>5019529</v>
          </cell>
        </row>
        <row r="535">
          <cell r="F535">
            <v>0</v>
          </cell>
        </row>
        <row r="536">
          <cell r="E536">
            <v>0</v>
          </cell>
          <cell r="F536">
            <v>0</v>
          </cell>
        </row>
        <row r="541">
          <cell r="E541">
            <v>0</v>
          </cell>
          <cell r="F541">
            <v>0</v>
          </cell>
        </row>
        <row r="545">
          <cell r="F545">
            <v>0</v>
          </cell>
        </row>
        <row r="546">
          <cell r="F546">
            <v>63563</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2411387</v>
          </cell>
        </row>
        <row r="561">
          <cell r="F561">
            <v>0</v>
          </cell>
        </row>
        <row r="562">
          <cell r="F562">
            <v>0</v>
          </cell>
        </row>
        <row r="563">
          <cell r="F563">
            <v>0</v>
          </cell>
        </row>
        <row r="564">
          <cell r="F564">
            <v>0</v>
          </cell>
        </row>
        <row r="565">
          <cell r="F565">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-9418683</v>
          </cell>
        </row>
        <row r="580">
          <cell r="F580">
            <v>0</v>
          </cell>
        </row>
        <row r="581">
          <cell r="F581">
            <v>0</v>
          </cell>
        </row>
        <row r="582">
          <cell r="F582">
            <v>0</v>
          </cell>
        </row>
        <row r="583">
          <cell r="F583">
            <v>0</v>
          </cell>
        </row>
        <row r="584">
          <cell r="F584">
            <v>0</v>
          </cell>
        </row>
        <row r="585">
          <cell r="F585">
            <v>0</v>
          </cell>
        </row>
        <row r="586">
          <cell r="E586">
            <v>0</v>
          </cell>
          <cell r="F586">
            <v>-162562395</v>
          </cell>
        </row>
        <row r="587">
          <cell r="F587">
            <v>10211476</v>
          </cell>
        </row>
        <row r="588">
          <cell r="F588">
            <v>0</v>
          </cell>
        </row>
        <row r="589">
          <cell r="F589">
            <v>-172773871</v>
          </cell>
        </row>
        <row r="590">
          <cell r="F590">
            <v>0</v>
          </cell>
        </row>
        <row r="591">
          <cell r="E591">
            <v>0</v>
          </cell>
          <cell r="F591">
            <v>0</v>
          </cell>
        </row>
        <row r="605">
          <cell r="B605">
            <v>44407</v>
          </cell>
          <cell r="H605" t="str">
            <v>zvaleva@nhif.bg</v>
          </cell>
        </row>
        <row r="607">
          <cell r="H607" t="str">
            <v>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activeCell="I13" sqref="I13"/>
    </sheetView>
  </sheetViews>
  <sheetFormatPr defaultRowHeight="15"/>
  <cols>
    <col min="1" max="1" width="3.7109375" style="443" customWidth="1"/>
    <col min="2" max="2" width="20.140625" style="443" customWidth="1"/>
    <col min="3" max="3" width="22.42578125" style="443" customWidth="1"/>
    <col min="4" max="4" width="34.5703125" style="443" customWidth="1"/>
    <col min="5" max="5" width="0.7109375" style="443" customWidth="1"/>
    <col min="6" max="7" width="17.140625" style="443" customWidth="1"/>
    <col min="8" max="8" width="0.7109375" style="443" customWidth="1"/>
    <col min="9" max="9" width="16.7109375" style="443" customWidth="1"/>
    <col min="10" max="10" width="17.140625" style="443" customWidth="1"/>
    <col min="11" max="11" width="0.7109375" style="443" customWidth="1"/>
    <col min="12" max="12" width="17.140625" style="443" customWidth="1"/>
    <col min="13" max="13" width="0.7109375" style="443" customWidth="1"/>
    <col min="14" max="14" width="17.140625" style="443" customWidth="1"/>
    <col min="15" max="15" width="3.5703125" style="443" customWidth="1"/>
    <col min="16" max="17" width="20" style="444" customWidth="1"/>
    <col min="18" max="18" width="1.140625" style="444" customWidth="1"/>
    <col min="19" max="19" width="59.5703125" style="443" customWidth="1"/>
    <col min="20" max="21" width="12.28515625" style="443" customWidth="1"/>
    <col min="22" max="22" width="1.140625" style="443" customWidth="1"/>
    <col min="23" max="24" width="12.28515625" style="443" customWidth="1"/>
    <col min="25" max="26" width="9.140625" style="443"/>
    <col min="27" max="27" width="10.42578125" style="443" customWidth="1"/>
    <col min="28" max="256" width="9.140625" style="443"/>
    <col min="257" max="257" width="3.7109375" style="443" customWidth="1"/>
    <col min="258" max="258" width="20.140625" style="443" customWidth="1"/>
    <col min="259" max="259" width="22.42578125" style="443" customWidth="1"/>
    <col min="260" max="260" width="34.5703125" style="443" customWidth="1"/>
    <col min="261" max="261" width="0.7109375" style="443" customWidth="1"/>
    <col min="262" max="263" width="17.140625" style="443" customWidth="1"/>
    <col min="264" max="264" width="0.7109375" style="443" customWidth="1"/>
    <col min="265" max="265" width="16.7109375" style="443" customWidth="1"/>
    <col min="266" max="266" width="17.140625" style="443" customWidth="1"/>
    <col min="267" max="267" width="0.7109375" style="443" customWidth="1"/>
    <col min="268" max="268" width="17.140625" style="443" customWidth="1"/>
    <col min="269" max="269" width="0.7109375" style="443" customWidth="1"/>
    <col min="270" max="270" width="17.140625" style="443" customWidth="1"/>
    <col min="271" max="271" width="3.5703125" style="443" customWidth="1"/>
    <col min="272" max="273" width="20" style="443" customWidth="1"/>
    <col min="274" max="274" width="1.140625" style="443" customWidth="1"/>
    <col min="275" max="275" width="59.5703125" style="443" customWidth="1"/>
    <col min="276" max="277" width="12.28515625" style="443" customWidth="1"/>
    <col min="278" max="278" width="1.140625" style="443" customWidth="1"/>
    <col min="279" max="280" width="12.28515625" style="443" customWidth="1"/>
    <col min="281" max="282" width="9.140625" style="443"/>
    <col min="283" max="283" width="10.42578125" style="443" customWidth="1"/>
    <col min="284" max="512" width="9.140625" style="443"/>
    <col min="513" max="513" width="3.7109375" style="443" customWidth="1"/>
    <col min="514" max="514" width="20.140625" style="443" customWidth="1"/>
    <col min="515" max="515" width="22.42578125" style="443" customWidth="1"/>
    <col min="516" max="516" width="34.5703125" style="443" customWidth="1"/>
    <col min="517" max="517" width="0.7109375" style="443" customWidth="1"/>
    <col min="518" max="519" width="17.140625" style="443" customWidth="1"/>
    <col min="520" max="520" width="0.7109375" style="443" customWidth="1"/>
    <col min="521" max="521" width="16.7109375" style="443" customWidth="1"/>
    <col min="522" max="522" width="17.140625" style="443" customWidth="1"/>
    <col min="523" max="523" width="0.7109375" style="443" customWidth="1"/>
    <col min="524" max="524" width="17.140625" style="443" customWidth="1"/>
    <col min="525" max="525" width="0.7109375" style="443" customWidth="1"/>
    <col min="526" max="526" width="17.140625" style="443" customWidth="1"/>
    <col min="527" max="527" width="3.5703125" style="443" customWidth="1"/>
    <col min="528" max="529" width="20" style="443" customWidth="1"/>
    <col min="530" max="530" width="1.140625" style="443" customWidth="1"/>
    <col min="531" max="531" width="59.5703125" style="443" customWidth="1"/>
    <col min="532" max="533" width="12.28515625" style="443" customWidth="1"/>
    <col min="534" max="534" width="1.140625" style="443" customWidth="1"/>
    <col min="535" max="536" width="12.28515625" style="443" customWidth="1"/>
    <col min="537" max="538" width="9.140625" style="443"/>
    <col min="539" max="539" width="10.42578125" style="443" customWidth="1"/>
    <col min="540" max="768" width="9.140625" style="443"/>
    <col min="769" max="769" width="3.7109375" style="443" customWidth="1"/>
    <col min="770" max="770" width="20.140625" style="443" customWidth="1"/>
    <col min="771" max="771" width="22.42578125" style="443" customWidth="1"/>
    <col min="772" max="772" width="34.5703125" style="443" customWidth="1"/>
    <col min="773" max="773" width="0.7109375" style="443" customWidth="1"/>
    <col min="774" max="775" width="17.140625" style="443" customWidth="1"/>
    <col min="776" max="776" width="0.7109375" style="443" customWidth="1"/>
    <col min="777" max="777" width="16.7109375" style="443" customWidth="1"/>
    <col min="778" max="778" width="17.140625" style="443" customWidth="1"/>
    <col min="779" max="779" width="0.7109375" style="443" customWidth="1"/>
    <col min="780" max="780" width="17.140625" style="443" customWidth="1"/>
    <col min="781" max="781" width="0.7109375" style="443" customWidth="1"/>
    <col min="782" max="782" width="17.140625" style="443" customWidth="1"/>
    <col min="783" max="783" width="3.5703125" style="443" customWidth="1"/>
    <col min="784" max="785" width="20" style="443" customWidth="1"/>
    <col min="786" max="786" width="1.140625" style="443" customWidth="1"/>
    <col min="787" max="787" width="59.5703125" style="443" customWidth="1"/>
    <col min="788" max="789" width="12.28515625" style="443" customWidth="1"/>
    <col min="790" max="790" width="1.140625" style="443" customWidth="1"/>
    <col min="791" max="792" width="12.28515625" style="443" customWidth="1"/>
    <col min="793" max="794" width="9.140625" style="443"/>
    <col min="795" max="795" width="10.42578125" style="443" customWidth="1"/>
    <col min="796" max="1024" width="9.140625" style="443"/>
    <col min="1025" max="1025" width="3.7109375" style="443" customWidth="1"/>
    <col min="1026" max="1026" width="20.140625" style="443" customWidth="1"/>
    <col min="1027" max="1027" width="22.42578125" style="443" customWidth="1"/>
    <col min="1028" max="1028" width="34.5703125" style="443" customWidth="1"/>
    <col min="1029" max="1029" width="0.7109375" style="443" customWidth="1"/>
    <col min="1030" max="1031" width="17.140625" style="443" customWidth="1"/>
    <col min="1032" max="1032" width="0.7109375" style="443" customWidth="1"/>
    <col min="1033" max="1033" width="16.7109375" style="443" customWidth="1"/>
    <col min="1034" max="1034" width="17.140625" style="443" customWidth="1"/>
    <col min="1035" max="1035" width="0.7109375" style="443" customWidth="1"/>
    <col min="1036" max="1036" width="17.140625" style="443" customWidth="1"/>
    <col min="1037" max="1037" width="0.7109375" style="443" customWidth="1"/>
    <col min="1038" max="1038" width="17.140625" style="443" customWidth="1"/>
    <col min="1039" max="1039" width="3.5703125" style="443" customWidth="1"/>
    <col min="1040" max="1041" width="20" style="443" customWidth="1"/>
    <col min="1042" max="1042" width="1.140625" style="443" customWidth="1"/>
    <col min="1043" max="1043" width="59.5703125" style="443" customWidth="1"/>
    <col min="1044" max="1045" width="12.28515625" style="443" customWidth="1"/>
    <col min="1046" max="1046" width="1.140625" style="443" customWidth="1"/>
    <col min="1047" max="1048" width="12.28515625" style="443" customWidth="1"/>
    <col min="1049" max="1050" width="9.140625" style="443"/>
    <col min="1051" max="1051" width="10.42578125" style="443" customWidth="1"/>
    <col min="1052" max="1280" width="9.140625" style="443"/>
    <col min="1281" max="1281" width="3.7109375" style="443" customWidth="1"/>
    <col min="1282" max="1282" width="20.140625" style="443" customWidth="1"/>
    <col min="1283" max="1283" width="22.42578125" style="443" customWidth="1"/>
    <col min="1284" max="1284" width="34.5703125" style="443" customWidth="1"/>
    <col min="1285" max="1285" width="0.7109375" style="443" customWidth="1"/>
    <col min="1286" max="1287" width="17.140625" style="443" customWidth="1"/>
    <col min="1288" max="1288" width="0.7109375" style="443" customWidth="1"/>
    <col min="1289" max="1289" width="16.7109375" style="443" customWidth="1"/>
    <col min="1290" max="1290" width="17.140625" style="443" customWidth="1"/>
    <col min="1291" max="1291" width="0.7109375" style="443" customWidth="1"/>
    <col min="1292" max="1292" width="17.140625" style="443" customWidth="1"/>
    <col min="1293" max="1293" width="0.7109375" style="443" customWidth="1"/>
    <col min="1294" max="1294" width="17.140625" style="443" customWidth="1"/>
    <col min="1295" max="1295" width="3.5703125" style="443" customWidth="1"/>
    <col min="1296" max="1297" width="20" style="443" customWidth="1"/>
    <col min="1298" max="1298" width="1.140625" style="443" customWidth="1"/>
    <col min="1299" max="1299" width="59.5703125" style="443" customWidth="1"/>
    <col min="1300" max="1301" width="12.28515625" style="443" customWidth="1"/>
    <col min="1302" max="1302" width="1.140625" style="443" customWidth="1"/>
    <col min="1303" max="1304" width="12.28515625" style="443" customWidth="1"/>
    <col min="1305" max="1306" width="9.140625" style="443"/>
    <col min="1307" max="1307" width="10.42578125" style="443" customWidth="1"/>
    <col min="1308" max="1536" width="9.140625" style="443"/>
    <col min="1537" max="1537" width="3.7109375" style="443" customWidth="1"/>
    <col min="1538" max="1538" width="20.140625" style="443" customWidth="1"/>
    <col min="1539" max="1539" width="22.42578125" style="443" customWidth="1"/>
    <col min="1540" max="1540" width="34.5703125" style="443" customWidth="1"/>
    <col min="1541" max="1541" width="0.7109375" style="443" customWidth="1"/>
    <col min="1542" max="1543" width="17.140625" style="443" customWidth="1"/>
    <col min="1544" max="1544" width="0.7109375" style="443" customWidth="1"/>
    <col min="1545" max="1545" width="16.7109375" style="443" customWidth="1"/>
    <col min="1546" max="1546" width="17.140625" style="443" customWidth="1"/>
    <col min="1547" max="1547" width="0.7109375" style="443" customWidth="1"/>
    <col min="1548" max="1548" width="17.140625" style="443" customWidth="1"/>
    <col min="1549" max="1549" width="0.7109375" style="443" customWidth="1"/>
    <col min="1550" max="1550" width="17.140625" style="443" customWidth="1"/>
    <col min="1551" max="1551" width="3.5703125" style="443" customWidth="1"/>
    <col min="1552" max="1553" width="20" style="443" customWidth="1"/>
    <col min="1554" max="1554" width="1.140625" style="443" customWidth="1"/>
    <col min="1555" max="1555" width="59.5703125" style="443" customWidth="1"/>
    <col min="1556" max="1557" width="12.28515625" style="443" customWidth="1"/>
    <col min="1558" max="1558" width="1.140625" style="443" customWidth="1"/>
    <col min="1559" max="1560" width="12.28515625" style="443" customWidth="1"/>
    <col min="1561" max="1562" width="9.140625" style="443"/>
    <col min="1563" max="1563" width="10.42578125" style="443" customWidth="1"/>
    <col min="1564" max="1792" width="9.140625" style="443"/>
    <col min="1793" max="1793" width="3.7109375" style="443" customWidth="1"/>
    <col min="1794" max="1794" width="20.140625" style="443" customWidth="1"/>
    <col min="1795" max="1795" width="22.42578125" style="443" customWidth="1"/>
    <col min="1796" max="1796" width="34.5703125" style="443" customWidth="1"/>
    <col min="1797" max="1797" width="0.7109375" style="443" customWidth="1"/>
    <col min="1798" max="1799" width="17.140625" style="443" customWidth="1"/>
    <col min="1800" max="1800" width="0.7109375" style="443" customWidth="1"/>
    <col min="1801" max="1801" width="16.7109375" style="443" customWidth="1"/>
    <col min="1802" max="1802" width="17.140625" style="443" customWidth="1"/>
    <col min="1803" max="1803" width="0.7109375" style="443" customWidth="1"/>
    <col min="1804" max="1804" width="17.140625" style="443" customWidth="1"/>
    <col min="1805" max="1805" width="0.7109375" style="443" customWidth="1"/>
    <col min="1806" max="1806" width="17.140625" style="443" customWidth="1"/>
    <col min="1807" max="1807" width="3.5703125" style="443" customWidth="1"/>
    <col min="1808" max="1809" width="20" style="443" customWidth="1"/>
    <col min="1810" max="1810" width="1.140625" style="443" customWidth="1"/>
    <col min="1811" max="1811" width="59.5703125" style="443" customWidth="1"/>
    <col min="1812" max="1813" width="12.28515625" style="443" customWidth="1"/>
    <col min="1814" max="1814" width="1.140625" style="443" customWidth="1"/>
    <col min="1815" max="1816" width="12.28515625" style="443" customWidth="1"/>
    <col min="1817" max="1818" width="9.140625" style="443"/>
    <col min="1819" max="1819" width="10.42578125" style="443" customWidth="1"/>
    <col min="1820" max="2048" width="9.140625" style="443"/>
    <col min="2049" max="2049" width="3.7109375" style="443" customWidth="1"/>
    <col min="2050" max="2050" width="20.140625" style="443" customWidth="1"/>
    <col min="2051" max="2051" width="22.42578125" style="443" customWidth="1"/>
    <col min="2052" max="2052" width="34.5703125" style="443" customWidth="1"/>
    <col min="2053" max="2053" width="0.7109375" style="443" customWidth="1"/>
    <col min="2054" max="2055" width="17.140625" style="443" customWidth="1"/>
    <col min="2056" max="2056" width="0.7109375" style="443" customWidth="1"/>
    <col min="2057" max="2057" width="16.7109375" style="443" customWidth="1"/>
    <col min="2058" max="2058" width="17.140625" style="443" customWidth="1"/>
    <col min="2059" max="2059" width="0.7109375" style="443" customWidth="1"/>
    <col min="2060" max="2060" width="17.140625" style="443" customWidth="1"/>
    <col min="2061" max="2061" width="0.7109375" style="443" customWidth="1"/>
    <col min="2062" max="2062" width="17.140625" style="443" customWidth="1"/>
    <col min="2063" max="2063" width="3.5703125" style="443" customWidth="1"/>
    <col min="2064" max="2065" width="20" style="443" customWidth="1"/>
    <col min="2066" max="2066" width="1.140625" style="443" customWidth="1"/>
    <col min="2067" max="2067" width="59.5703125" style="443" customWidth="1"/>
    <col min="2068" max="2069" width="12.28515625" style="443" customWidth="1"/>
    <col min="2070" max="2070" width="1.140625" style="443" customWidth="1"/>
    <col min="2071" max="2072" width="12.28515625" style="443" customWidth="1"/>
    <col min="2073" max="2074" width="9.140625" style="443"/>
    <col min="2075" max="2075" width="10.42578125" style="443" customWidth="1"/>
    <col min="2076" max="2304" width="9.140625" style="443"/>
    <col min="2305" max="2305" width="3.7109375" style="443" customWidth="1"/>
    <col min="2306" max="2306" width="20.140625" style="443" customWidth="1"/>
    <col min="2307" max="2307" width="22.42578125" style="443" customWidth="1"/>
    <col min="2308" max="2308" width="34.5703125" style="443" customWidth="1"/>
    <col min="2309" max="2309" width="0.7109375" style="443" customWidth="1"/>
    <col min="2310" max="2311" width="17.140625" style="443" customWidth="1"/>
    <col min="2312" max="2312" width="0.7109375" style="443" customWidth="1"/>
    <col min="2313" max="2313" width="16.7109375" style="443" customWidth="1"/>
    <col min="2314" max="2314" width="17.140625" style="443" customWidth="1"/>
    <col min="2315" max="2315" width="0.7109375" style="443" customWidth="1"/>
    <col min="2316" max="2316" width="17.140625" style="443" customWidth="1"/>
    <col min="2317" max="2317" width="0.7109375" style="443" customWidth="1"/>
    <col min="2318" max="2318" width="17.140625" style="443" customWidth="1"/>
    <col min="2319" max="2319" width="3.5703125" style="443" customWidth="1"/>
    <col min="2320" max="2321" width="20" style="443" customWidth="1"/>
    <col min="2322" max="2322" width="1.140625" style="443" customWidth="1"/>
    <col min="2323" max="2323" width="59.5703125" style="443" customWidth="1"/>
    <col min="2324" max="2325" width="12.28515625" style="443" customWidth="1"/>
    <col min="2326" max="2326" width="1.140625" style="443" customWidth="1"/>
    <col min="2327" max="2328" width="12.28515625" style="443" customWidth="1"/>
    <col min="2329" max="2330" width="9.140625" style="443"/>
    <col min="2331" max="2331" width="10.42578125" style="443" customWidth="1"/>
    <col min="2332" max="2560" width="9.140625" style="443"/>
    <col min="2561" max="2561" width="3.7109375" style="443" customWidth="1"/>
    <col min="2562" max="2562" width="20.140625" style="443" customWidth="1"/>
    <col min="2563" max="2563" width="22.42578125" style="443" customWidth="1"/>
    <col min="2564" max="2564" width="34.5703125" style="443" customWidth="1"/>
    <col min="2565" max="2565" width="0.7109375" style="443" customWidth="1"/>
    <col min="2566" max="2567" width="17.140625" style="443" customWidth="1"/>
    <col min="2568" max="2568" width="0.7109375" style="443" customWidth="1"/>
    <col min="2569" max="2569" width="16.7109375" style="443" customWidth="1"/>
    <col min="2570" max="2570" width="17.140625" style="443" customWidth="1"/>
    <col min="2571" max="2571" width="0.7109375" style="443" customWidth="1"/>
    <col min="2572" max="2572" width="17.140625" style="443" customWidth="1"/>
    <col min="2573" max="2573" width="0.7109375" style="443" customWidth="1"/>
    <col min="2574" max="2574" width="17.140625" style="443" customWidth="1"/>
    <col min="2575" max="2575" width="3.5703125" style="443" customWidth="1"/>
    <col min="2576" max="2577" width="20" style="443" customWidth="1"/>
    <col min="2578" max="2578" width="1.140625" style="443" customWidth="1"/>
    <col min="2579" max="2579" width="59.5703125" style="443" customWidth="1"/>
    <col min="2580" max="2581" width="12.28515625" style="443" customWidth="1"/>
    <col min="2582" max="2582" width="1.140625" style="443" customWidth="1"/>
    <col min="2583" max="2584" width="12.28515625" style="443" customWidth="1"/>
    <col min="2585" max="2586" width="9.140625" style="443"/>
    <col min="2587" max="2587" width="10.42578125" style="443" customWidth="1"/>
    <col min="2588" max="2816" width="9.140625" style="443"/>
    <col min="2817" max="2817" width="3.7109375" style="443" customWidth="1"/>
    <col min="2818" max="2818" width="20.140625" style="443" customWidth="1"/>
    <col min="2819" max="2819" width="22.42578125" style="443" customWidth="1"/>
    <col min="2820" max="2820" width="34.5703125" style="443" customWidth="1"/>
    <col min="2821" max="2821" width="0.7109375" style="443" customWidth="1"/>
    <col min="2822" max="2823" width="17.140625" style="443" customWidth="1"/>
    <col min="2824" max="2824" width="0.7109375" style="443" customWidth="1"/>
    <col min="2825" max="2825" width="16.7109375" style="443" customWidth="1"/>
    <col min="2826" max="2826" width="17.140625" style="443" customWidth="1"/>
    <col min="2827" max="2827" width="0.7109375" style="443" customWidth="1"/>
    <col min="2828" max="2828" width="17.140625" style="443" customWidth="1"/>
    <col min="2829" max="2829" width="0.7109375" style="443" customWidth="1"/>
    <col min="2830" max="2830" width="17.140625" style="443" customWidth="1"/>
    <col min="2831" max="2831" width="3.5703125" style="443" customWidth="1"/>
    <col min="2832" max="2833" width="20" style="443" customWidth="1"/>
    <col min="2834" max="2834" width="1.140625" style="443" customWidth="1"/>
    <col min="2835" max="2835" width="59.5703125" style="443" customWidth="1"/>
    <col min="2836" max="2837" width="12.28515625" style="443" customWidth="1"/>
    <col min="2838" max="2838" width="1.140625" style="443" customWidth="1"/>
    <col min="2839" max="2840" width="12.28515625" style="443" customWidth="1"/>
    <col min="2841" max="2842" width="9.140625" style="443"/>
    <col min="2843" max="2843" width="10.42578125" style="443" customWidth="1"/>
    <col min="2844" max="3072" width="9.140625" style="443"/>
    <col min="3073" max="3073" width="3.7109375" style="443" customWidth="1"/>
    <col min="3074" max="3074" width="20.140625" style="443" customWidth="1"/>
    <col min="3075" max="3075" width="22.42578125" style="443" customWidth="1"/>
    <col min="3076" max="3076" width="34.5703125" style="443" customWidth="1"/>
    <col min="3077" max="3077" width="0.7109375" style="443" customWidth="1"/>
    <col min="3078" max="3079" width="17.140625" style="443" customWidth="1"/>
    <col min="3080" max="3080" width="0.7109375" style="443" customWidth="1"/>
    <col min="3081" max="3081" width="16.7109375" style="443" customWidth="1"/>
    <col min="3082" max="3082" width="17.140625" style="443" customWidth="1"/>
    <col min="3083" max="3083" width="0.7109375" style="443" customWidth="1"/>
    <col min="3084" max="3084" width="17.140625" style="443" customWidth="1"/>
    <col min="3085" max="3085" width="0.7109375" style="443" customWidth="1"/>
    <col min="3086" max="3086" width="17.140625" style="443" customWidth="1"/>
    <col min="3087" max="3087" width="3.5703125" style="443" customWidth="1"/>
    <col min="3088" max="3089" width="20" style="443" customWidth="1"/>
    <col min="3090" max="3090" width="1.140625" style="443" customWidth="1"/>
    <col min="3091" max="3091" width="59.5703125" style="443" customWidth="1"/>
    <col min="3092" max="3093" width="12.28515625" style="443" customWidth="1"/>
    <col min="3094" max="3094" width="1.140625" style="443" customWidth="1"/>
    <col min="3095" max="3096" width="12.28515625" style="443" customWidth="1"/>
    <col min="3097" max="3098" width="9.140625" style="443"/>
    <col min="3099" max="3099" width="10.42578125" style="443" customWidth="1"/>
    <col min="3100" max="3328" width="9.140625" style="443"/>
    <col min="3329" max="3329" width="3.7109375" style="443" customWidth="1"/>
    <col min="3330" max="3330" width="20.140625" style="443" customWidth="1"/>
    <col min="3331" max="3331" width="22.42578125" style="443" customWidth="1"/>
    <col min="3332" max="3332" width="34.5703125" style="443" customWidth="1"/>
    <col min="3333" max="3333" width="0.7109375" style="443" customWidth="1"/>
    <col min="3334" max="3335" width="17.140625" style="443" customWidth="1"/>
    <col min="3336" max="3336" width="0.7109375" style="443" customWidth="1"/>
    <col min="3337" max="3337" width="16.7109375" style="443" customWidth="1"/>
    <col min="3338" max="3338" width="17.140625" style="443" customWidth="1"/>
    <col min="3339" max="3339" width="0.7109375" style="443" customWidth="1"/>
    <col min="3340" max="3340" width="17.140625" style="443" customWidth="1"/>
    <col min="3341" max="3341" width="0.7109375" style="443" customWidth="1"/>
    <col min="3342" max="3342" width="17.140625" style="443" customWidth="1"/>
    <col min="3343" max="3343" width="3.5703125" style="443" customWidth="1"/>
    <col min="3344" max="3345" width="20" style="443" customWidth="1"/>
    <col min="3346" max="3346" width="1.140625" style="443" customWidth="1"/>
    <col min="3347" max="3347" width="59.5703125" style="443" customWidth="1"/>
    <col min="3348" max="3349" width="12.28515625" style="443" customWidth="1"/>
    <col min="3350" max="3350" width="1.140625" style="443" customWidth="1"/>
    <col min="3351" max="3352" width="12.28515625" style="443" customWidth="1"/>
    <col min="3353" max="3354" width="9.140625" style="443"/>
    <col min="3355" max="3355" width="10.42578125" style="443" customWidth="1"/>
    <col min="3356" max="3584" width="9.140625" style="443"/>
    <col min="3585" max="3585" width="3.7109375" style="443" customWidth="1"/>
    <col min="3586" max="3586" width="20.140625" style="443" customWidth="1"/>
    <col min="3587" max="3587" width="22.42578125" style="443" customWidth="1"/>
    <col min="3588" max="3588" width="34.5703125" style="443" customWidth="1"/>
    <col min="3589" max="3589" width="0.7109375" style="443" customWidth="1"/>
    <col min="3590" max="3591" width="17.140625" style="443" customWidth="1"/>
    <col min="3592" max="3592" width="0.7109375" style="443" customWidth="1"/>
    <col min="3593" max="3593" width="16.7109375" style="443" customWidth="1"/>
    <col min="3594" max="3594" width="17.140625" style="443" customWidth="1"/>
    <col min="3595" max="3595" width="0.7109375" style="443" customWidth="1"/>
    <col min="3596" max="3596" width="17.140625" style="443" customWidth="1"/>
    <col min="3597" max="3597" width="0.7109375" style="443" customWidth="1"/>
    <col min="3598" max="3598" width="17.140625" style="443" customWidth="1"/>
    <col min="3599" max="3599" width="3.5703125" style="443" customWidth="1"/>
    <col min="3600" max="3601" width="20" style="443" customWidth="1"/>
    <col min="3602" max="3602" width="1.140625" style="443" customWidth="1"/>
    <col min="3603" max="3603" width="59.5703125" style="443" customWidth="1"/>
    <col min="3604" max="3605" width="12.28515625" style="443" customWidth="1"/>
    <col min="3606" max="3606" width="1.140625" style="443" customWidth="1"/>
    <col min="3607" max="3608" width="12.28515625" style="443" customWidth="1"/>
    <col min="3609" max="3610" width="9.140625" style="443"/>
    <col min="3611" max="3611" width="10.42578125" style="443" customWidth="1"/>
    <col min="3612" max="3840" width="9.140625" style="443"/>
    <col min="3841" max="3841" width="3.7109375" style="443" customWidth="1"/>
    <col min="3842" max="3842" width="20.140625" style="443" customWidth="1"/>
    <col min="3843" max="3843" width="22.42578125" style="443" customWidth="1"/>
    <col min="3844" max="3844" width="34.5703125" style="443" customWidth="1"/>
    <col min="3845" max="3845" width="0.7109375" style="443" customWidth="1"/>
    <col min="3846" max="3847" width="17.140625" style="443" customWidth="1"/>
    <col min="3848" max="3848" width="0.7109375" style="443" customWidth="1"/>
    <col min="3849" max="3849" width="16.7109375" style="443" customWidth="1"/>
    <col min="3850" max="3850" width="17.140625" style="443" customWidth="1"/>
    <col min="3851" max="3851" width="0.7109375" style="443" customWidth="1"/>
    <col min="3852" max="3852" width="17.140625" style="443" customWidth="1"/>
    <col min="3853" max="3853" width="0.7109375" style="443" customWidth="1"/>
    <col min="3854" max="3854" width="17.140625" style="443" customWidth="1"/>
    <col min="3855" max="3855" width="3.5703125" style="443" customWidth="1"/>
    <col min="3856" max="3857" width="20" style="443" customWidth="1"/>
    <col min="3858" max="3858" width="1.140625" style="443" customWidth="1"/>
    <col min="3859" max="3859" width="59.5703125" style="443" customWidth="1"/>
    <col min="3860" max="3861" width="12.28515625" style="443" customWidth="1"/>
    <col min="3862" max="3862" width="1.140625" style="443" customWidth="1"/>
    <col min="3863" max="3864" width="12.28515625" style="443" customWidth="1"/>
    <col min="3865" max="3866" width="9.140625" style="443"/>
    <col min="3867" max="3867" width="10.42578125" style="443" customWidth="1"/>
    <col min="3868" max="4096" width="9.140625" style="443"/>
    <col min="4097" max="4097" width="3.7109375" style="443" customWidth="1"/>
    <col min="4098" max="4098" width="20.140625" style="443" customWidth="1"/>
    <col min="4099" max="4099" width="22.42578125" style="443" customWidth="1"/>
    <col min="4100" max="4100" width="34.5703125" style="443" customWidth="1"/>
    <col min="4101" max="4101" width="0.7109375" style="443" customWidth="1"/>
    <col min="4102" max="4103" width="17.140625" style="443" customWidth="1"/>
    <col min="4104" max="4104" width="0.7109375" style="443" customWidth="1"/>
    <col min="4105" max="4105" width="16.7109375" style="443" customWidth="1"/>
    <col min="4106" max="4106" width="17.140625" style="443" customWidth="1"/>
    <col min="4107" max="4107" width="0.7109375" style="443" customWidth="1"/>
    <col min="4108" max="4108" width="17.140625" style="443" customWidth="1"/>
    <col min="4109" max="4109" width="0.7109375" style="443" customWidth="1"/>
    <col min="4110" max="4110" width="17.140625" style="443" customWidth="1"/>
    <col min="4111" max="4111" width="3.5703125" style="443" customWidth="1"/>
    <col min="4112" max="4113" width="20" style="443" customWidth="1"/>
    <col min="4114" max="4114" width="1.140625" style="443" customWidth="1"/>
    <col min="4115" max="4115" width="59.5703125" style="443" customWidth="1"/>
    <col min="4116" max="4117" width="12.28515625" style="443" customWidth="1"/>
    <col min="4118" max="4118" width="1.140625" style="443" customWidth="1"/>
    <col min="4119" max="4120" width="12.28515625" style="443" customWidth="1"/>
    <col min="4121" max="4122" width="9.140625" style="443"/>
    <col min="4123" max="4123" width="10.42578125" style="443" customWidth="1"/>
    <col min="4124" max="4352" width="9.140625" style="443"/>
    <col min="4353" max="4353" width="3.7109375" style="443" customWidth="1"/>
    <col min="4354" max="4354" width="20.140625" style="443" customWidth="1"/>
    <col min="4355" max="4355" width="22.42578125" style="443" customWidth="1"/>
    <col min="4356" max="4356" width="34.5703125" style="443" customWidth="1"/>
    <col min="4357" max="4357" width="0.7109375" style="443" customWidth="1"/>
    <col min="4358" max="4359" width="17.140625" style="443" customWidth="1"/>
    <col min="4360" max="4360" width="0.7109375" style="443" customWidth="1"/>
    <col min="4361" max="4361" width="16.7109375" style="443" customWidth="1"/>
    <col min="4362" max="4362" width="17.140625" style="443" customWidth="1"/>
    <col min="4363" max="4363" width="0.7109375" style="443" customWidth="1"/>
    <col min="4364" max="4364" width="17.140625" style="443" customWidth="1"/>
    <col min="4365" max="4365" width="0.7109375" style="443" customWidth="1"/>
    <col min="4366" max="4366" width="17.140625" style="443" customWidth="1"/>
    <col min="4367" max="4367" width="3.5703125" style="443" customWidth="1"/>
    <col min="4368" max="4369" width="20" style="443" customWidth="1"/>
    <col min="4370" max="4370" width="1.140625" style="443" customWidth="1"/>
    <col min="4371" max="4371" width="59.5703125" style="443" customWidth="1"/>
    <col min="4372" max="4373" width="12.28515625" style="443" customWidth="1"/>
    <col min="4374" max="4374" width="1.140625" style="443" customWidth="1"/>
    <col min="4375" max="4376" width="12.28515625" style="443" customWidth="1"/>
    <col min="4377" max="4378" width="9.140625" style="443"/>
    <col min="4379" max="4379" width="10.42578125" style="443" customWidth="1"/>
    <col min="4380" max="4608" width="9.140625" style="443"/>
    <col min="4609" max="4609" width="3.7109375" style="443" customWidth="1"/>
    <col min="4610" max="4610" width="20.140625" style="443" customWidth="1"/>
    <col min="4611" max="4611" width="22.42578125" style="443" customWidth="1"/>
    <col min="4612" max="4612" width="34.5703125" style="443" customWidth="1"/>
    <col min="4613" max="4613" width="0.7109375" style="443" customWidth="1"/>
    <col min="4614" max="4615" width="17.140625" style="443" customWidth="1"/>
    <col min="4616" max="4616" width="0.7109375" style="443" customWidth="1"/>
    <col min="4617" max="4617" width="16.7109375" style="443" customWidth="1"/>
    <col min="4618" max="4618" width="17.140625" style="443" customWidth="1"/>
    <col min="4619" max="4619" width="0.7109375" style="443" customWidth="1"/>
    <col min="4620" max="4620" width="17.140625" style="443" customWidth="1"/>
    <col min="4621" max="4621" width="0.7109375" style="443" customWidth="1"/>
    <col min="4622" max="4622" width="17.140625" style="443" customWidth="1"/>
    <col min="4623" max="4623" width="3.5703125" style="443" customWidth="1"/>
    <col min="4624" max="4625" width="20" style="443" customWidth="1"/>
    <col min="4626" max="4626" width="1.140625" style="443" customWidth="1"/>
    <col min="4627" max="4627" width="59.5703125" style="443" customWidth="1"/>
    <col min="4628" max="4629" width="12.28515625" style="443" customWidth="1"/>
    <col min="4630" max="4630" width="1.140625" style="443" customWidth="1"/>
    <col min="4631" max="4632" width="12.28515625" style="443" customWidth="1"/>
    <col min="4633" max="4634" width="9.140625" style="443"/>
    <col min="4635" max="4635" width="10.42578125" style="443" customWidth="1"/>
    <col min="4636" max="4864" width="9.140625" style="443"/>
    <col min="4865" max="4865" width="3.7109375" style="443" customWidth="1"/>
    <col min="4866" max="4866" width="20.140625" style="443" customWidth="1"/>
    <col min="4867" max="4867" width="22.42578125" style="443" customWidth="1"/>
    <col min="4868" max="4868" width="34.5703125" style="443" customWidth="1"/>
    <col min="4869" max="4869" width="0.7109375" style="443" customWidth="1"/>
    <col min="4870" max="4871" width="17.140625" style="443" customWidth="1"/>
    <col min="4872" max="4872" width="0.7109375" style="443" customWidth="1"/>
    <col min="4873" max="4873" width="16.7109375" style="443" customWidth="1"/>
    <col min="4874" max="4874" width="17.140625" style="443" customWidth="1"/>
    <col min="4875" max="4875" width="0.7109375" style="443" customWidth="1"/>
    <col min="4876" max="4876" width="17.140625" style="443" customWidth="1"/>
    <col min="4877" max="4877" width="0.7109375" style="443" customWidth="1"/>
    <col min="4878" max="4878" width="17.140625" style="443" customWidth="1"/>
    <col min="4879" max="4879" width="3.5703125" style="443" customWidth="1"/>
    <col min="4880" max="4881" width="20" style="443" customWidth="1"/>
    <col min="4882" max="4882" width="1.140625" style="443" customWidth="1"/>
    <col min="4883" max="4883" width="59.5703125" style="443" customWidth="1"/>
    <col min="4884" max="4885" width="12.28515625" style="443" customWidth="1"/>
    <col min="4886" max="4886" width="1.140625" style="443" customWidth="1"/>
    <col min="4887" max="4888" width="12.28515625" style="443" customWidth="1"/>
    <col min="4889" max="4890" width="9.140625" style="443"/>
    <col min="4891" max="4891" width="10.42578125" style="443" customWidth="1"/>
    <col min="4892" max="5120" width="9.140625" style="443"/>
    <col min="5121" max="5121" width="3.7109375" style="443" customWidth="1"/>
    <col min="5122" max="5122" width="20.140625" style="443" customWidth="1"/>
    <col min="5123" max="5123" width="22.42578125" style="443" customWidth="1"/>
    <col min="5124" max="5124" width="34.5703125" style="443" customWidth="1"/>
    <col min="5125" max="5125" width="0.7109375" style="443" customWidth="1"/>
    <col min="5126" max="5127" width="17.140625" style="443" customWidth="1"/>
    <col min="5128" max="5128" width="0.7109375" style="443" customWidth="1"/>
    <col min="5129" max="5129" width="16.7109375" style="443" customWidth="1"/>
    <col min="5130" max="5130" width="17.140625" style="443" customWidth="1"/>
    <col min="5131" max="5131" width="0.7109375" style="443" customWidth="1"/>
    <col min="5132" max="5132" width="17.140625" style="443" customWidth="1"/>
    <col min="5133" max="5133" width="0.7109375" style="443" customWidth="1"/>
    <col min="5134" max="5134" width="17.140625" style="443" customWidth="1"/>
    <col min="5135" max="5135" width="3.5703125" style="443" customWidth="1"/>
    <col min="5136" max="5137" width="20" style="443" customWidth="1"/>
    <col min="5138" max="5138" width="1.140625" style="443" customWidth="1"/>
    <col min="5139" max="5139" width="59.5703125" style="443" customWidth="1"/>
    <col min="5140" max="5141" width="12.28515625" style="443" customWidth="1"/>
    <col min="5142" max="5142" width="1.140625" style="443" customWidth="1"/>
    <col min="5143" max="5144" width="12.28515625" style="443" customWidth="1"/>
    <col min="5145" max="5146" width="9.140625" style="443"/>
    <col min="5147" max="5147" width="10.42578125" style="443" customWidth="1"/>
    <col min="5148" max="5376" width="9.140625" style="443"/>
    <col min="5377" max="5377" width="3.7109375" style="443" customWidth="1"/>
    <col min="5378" max="5378" width="20.140625" style="443" customWidth="1"/>
    <col min="5379" max="5379" width="22.42578125" style="443" customWidth="1"/>
    <col min="5380" max="5380" width="34.5703125" style="443" customWidth="1"/>
    <col min="5381" max="5381" width="0.7109375" style="443" customWidth="1"/>
    <col min="5382" max="5383" width="17.140625" style="443" customWidth="1"/>
    <col min="5384" max="5384" width="0.7109375" style="443" customWidth="1"/>
    <col min="5385" max="5385" width="16.7109375" style="443" customWidth="1"/>
    <col min="5386" max="5386" width="17.140625" style="443" customWidth="1"/>
    <col min="5387" max="5387" width="0.7109375" style="443" customWidth="1"/>
    <col min="5388" max="5388" width="17.140625" style="443" customWidth="1"/>
    <col min="5389" max="5389" width="0.7109375" style="443" customWidth="1"/>
    <col min="5390" max="5390" width="17.140625" style="443" customWidth="1"/>
    <col min="5391" max="5391" width="3.5703125" style="443" customWidth="1"/>
    <col min="5392" max="5393" width="20" style="443" customWidth="1"/>
    <col min="5394" max="5394" width="1.140625" style="443" customWidth="1"/>
    <col min="5395" max="5395" width="59.5703125" style="443" customWidth="1"/>
    <col min="5396" max="5397" width="12.28515625" style="443" customWidth="1"/>
    <col min="5398" max="5398" width="1.140625" style="443" customWidth="1"/>
    <col min="5399" max="5400" width="12.28515625" style="443" customWidth="1"/>
    <col min="5401" max="5402" width="9.140625" style="443"/>
    <col min="5403" max="5403" width="10.42578125" style="443" customWidth="1"/>
    <col min="5404" max="5632" width="9.140625" style="443"/>
    <col min="5633" max="5633" width="3.7109375" style="443" customWidth="1"/>
    <col min="5634" max="5634" width="20.140625" style="443" customWidth="1"/>
    <col min="5635" max="5635" width="22.42578125" style="443" customWidth="1"/>
    <col min="5636" max="5636" width="34.5703125" style="443" customWidth="1"/>
    <col min="5637" max="5637" width="0.7109375" style="443" customWidth="1"/>
    <col min="5638" max="5639" width="17.140625" style="443" customWidth="1"/>
    <col min="5640" max="5640" width="0.7109375" style="443" customWidth="1"/>
    <col min="5641" max="5641" width="16.7109375" style="443" customWidth="1"/>
    <col min="5642" max="5642" width="17.140625" style="443" customWidth="1"/>
    <col min="5643" max="5643" width="0.7109375" style="443" customWidth="1"/>
    <col min="5644" max="5644" width="17.140625" style="443" customWidth="1"/>
    <col min="5645" max="5645" width="0.7109375" style="443" customWidth="1"/>
    <col min="5646" max="5646" width="17.140625" style="443" customWidth="1"/>
    <col min="5647" max="5647" width="3.5703125" style="443" customWidth="1"/>
    <col min="5648" max="5649" width="20" style="443" customWidth="1"/>
    <col min="5650" max="5650" width="1.140625" style="443" customWidth="1"/>
    <col min="5651" max="5651" width="59.5703125" style="443" customWidth="1"/>
    <col min="5652" max="5653" width="12.28515625" style="443" customWidth="1"/>
    <col min="5654" max="5654" width="1.140625" style="443" customWidth="1"/>
    <col min="5655" max="5656" width="12.28515625" style="443" customWidth="1"/>
    <col min="5657" max="5658" width="9.140625" style="443"/>
    <col min="5659" max="5659" width="10.42578125" style="443" customWidth="1"/>
    <col min="5660" max="5888" width="9.140625" style="443"/>
    <col min="5889" max="5889" width="3.7109375" style="443" customWidth="1"/>
    <col min="5890" max="5890" width="20.140625" style="443" customWidth="1"/>
    <col min="5891" max="5891" width="22.42578125" style="443" customWidth="1"/>
    <col min="5892" max="5892" width="34.5703125" style="443" customWidth="1"/>
    <col min="5893" max="5893" width="0.7109375" style="443" customWidth="1"/>
    <col min="5894" max="5895" width="17.140625" style="443" customWidth="1"/>
    <col min="5896" max="5896" width="0.7109375" style="443" customWidth="1"/>
    <col min="5897" max="5897" width="16.7109375" style="443" customWidth="1"/>
    <col min="5898" max="5898" width="17.140625" style="443" customWidth="1"/>
    <col min="5899" max="5899" width="0.7109375" style="443" customWidth="1"/>
    <col min="5900" max="5900" width="17.140625" style="443" customWidth="1"/>
    <col min="5901" max="5901" width="0.7109375" style="443" customWidth="1"/>
    <col min="5902" max="5902" width="17.140625" style="443" customWidth="1"/>
    <col min="5903" max="5903" width="3.5703125" style="443" customWidth="1"/>
    <col min="5904" max="5905" width="20" style="443" customWidth="1"/>
    <col min="5906" max="5906" width="1.140625" style="443" customWidth="1"/>
    <col min="5907" max="5907" width="59.5703125" style="443" customWidth="1"/>
    <col min="5908" max="5909" width="12.28515625" style="443" customWidth="1"/>
    <col min="5910" max="5910" width="1.140625" style="443" customWidth="1"/>
    <col min="5911" max="5912" width="12.28515625" style="443" customWidth="1"/>
    <col min="5913" max="5914" width="9.140625" style="443"/>
    <col min="5915" max="5915" width="10.42578125" style="443" customWidth="1"/>
    <col min="5916" max="6144" width="9.140625" style="443"/>
    <col min="6145" max="6145" width="3.7109375" style="443" customWidth="1"/>
    <col min="6146" max="6146" width="20.140625" style="443" customWidth="1"/>
    <col min="6147" max="6147" width="22.42578125" style="443" customWidth="1"/>
    <col min="6148" max="6148" width="34.5703125" style="443" customWidth="1"/>
    <col min="6149" max="6149" width="0.7109375" style="443" customWidth="1"/>
    <col min="6150" max="6151" width="17.140625" style="443" customWidth="1"/>
    <col min="6152" max="6152" width="0.7109375" style="443" customWidth="1"/>
    <col min="6153" max="6153" width="16.7109375" style="443" customWidth="1"/>
    <col min="6154" max="6154" width="17.140625" style="443" customWidth="1"/>
    <col min="6155" max="6155" width="0.7109375" style="443" customWidth="1"/>
    <col min="6156" max="6156" width="17.140625" style="443" customWidth="1"/>
    <col min="6157" max="6157" width="0.7109375" style="443" customWidth="1"/>
    <col min="6158" max="6158" width="17.140625" style="443" customWidth="1"/>
    <col min="6159" max="6159" width="3.5703125" style="443" customWidth="1"/>
    <col min="6160" max="6161" width="20" style="443" customWidth="1"/>
    <col min="6162" max="6162" width="1.140625" style="443" customWidth="1"/>
    <col min="6163" max="6163" width="59.5703125" style="443" customWidth="1"/>
    <col min="6164" max="6165" width="12.28515625" style="443" customWidth="1"/>
    <col min="6166" max="6166" width="1.140625" style="443" customWidth="1"/>
    <col min="6167" max="6168" width="12.28515625" style="443" customWidth="1"/>
    <col min="6169" max="6170" width="9.140625" style="443"/>
    <col min="6171" max="6171" width="10.42578125" style="443" customWidth="1"/>
    <col min="6172" max="6400" width="9.140625" style="443"/>
    <col min="6401" max="6401" width="3.7109375" style="443" customWidth="1"/>
    <col min="6402" max="6402" width="20.140625" style="443" customWidth="1"/>
    <col min="6403" max="6403" width="22.42578125" style="443" customWidth="1"/>
    <col min="6404" max="6404" width="34.5703125" style="443" customWidth="1"/>
    <col min="6405" max="6405" width="0.7109375" style="443" customWidth="1"/>
    <col min="6406" max="6407" width="17.140625" style="443" customWidth="1"/>
    <col min="6408" max="6408" width="0.7109375" style="443" customWidth="1"/>
    <col min="6409" max="6409" width="16.7109375" style="443" customWidth="1"/>
    <col min="6410" max="6410" width="17.140625" style="443" customWidth="1"/>
    <col min="6411" max="6411" width="0.7109375" style="443" customWidth="1"/>
    <col min="6412" max="6412" width="17.140625" style="443" customWidth="1"/>
    <col min="6413" max="6413" width="0.7109375" style="443" customWidth="1"/>
    <col min="6414" max="6414" width="17.140625" style="443" customWidth="1"/>
    <col min="6415" max="6415" width="3.5703125" style="443" customWidth="1"/>
    <col min="6416" max="6417" width="20" style="443" customWidth="1"/>
    <col min="6418" max="6418" width="1.140625" style="443" customWidth="1"/>
    <col min="6419" max="6419" width="59.5703125" style="443" customWidth="1"/>
    <col min="6420" max="6421" width="12.28515625" style="443" customWidth="1"/>
    <col min="6422" max="6422" width="1.140625" style="443" customWidth="1"/>
    <col min="6423" max="6424" width="12.28515625" style="443" customWidth="1"/>
    <col min="6425" max="6426" width="9.140625" style="443"/>
    <col min="6427" max="6427" width="10.42578125" style="443" customWidth="1"/>
    <col min="6428" max="6656" width="9.140625" style="443"/>
    <col min="6657" max="6657" width="3.7109375" style="443" customWidth="1"/>
    <col min="6658" max="6658" width="20.140625" style="443" customWidth="1"/>
    <col min="6659" max="6659" width="22.42578125" style="443" customWidth="1"/>
    <col min="6660" max="6660" width="34.5703125" style="443" customWidth="1"/>
    <col min="6661" max="6661" width="0.7109375" style="443" customWidth="1"/>
    <col min="6662" max="6663" width="17.140625" style="443" customWidth="1"/>
    <col min="6664" max="6664" width="0.7109375" style="443" customWidth="1"/>
    <col min="6665" max="6665" width="16.7109375" style="443" customWidth="1"/>
    <col min="6666" max="6666" width="17.140625" style="443" customWidth="1"/>
    <col min="6667" max="6667" width="0.7109375" style="443" customWidth="1"/>
    <col min="6668" max="6668" width="17.140625" style="443" customWidth="1"/>
    <col min="6669" max="6669" width="0.7109375" style="443" customWidth="1"/>
    <col min="6670" max="6670" width="17.140625" style="443" customWidth="1"/>
    <col min="6671" max="6671" width="3.5703125" style="443" customWidth="1"/>
    <col min="6672" max="6673" width="20" style="443" customWidth="1"/>
    <col min="6674" max="6674" width="1.140625" style="443" customWidth="1"/>
    <col min="6675" max="6675" width="59.5703125" style="443" customWidth="1"/>
    <col min="6676" max="6677" width="12.28515625" style="443" customWidth="1"/>
    <col min="6678" max="6678" width="1.140625" style="443" customWidth="1"/>
    <col min="6679" max="6680" width="12.28515625" style="443" customWidth="1"/>
    <col min="6681" max="6682" width="9.140625" style="443"/>
    <col min="6683" max="6683" width="10.42578125" style="443" customWidth="1"/>
    <col min="6684" max="6912" width="9.140625" style="443"/>
    <col min="6913" max="6913" width="3.7109375" style="443" customWidth="1"/>
    <col min="6914" max="6914" width="20.140625" style="443" customWidth="1"/>
    <col min="6915" max="6915" width="22.42578125" style="443" customWidth="1"/>
    <col min="6916" max="6916" width="34.5703125" style="443" customWidth="1"/>
    <col min="6917" max="6917" width="0.7109375" style="443" customWidth="1"/>
    <col min="6918" max="6919" width="17.140625" style="443" customWidth="1"/>
    <col min="6920" max="6920" width="0.7109375" style="443" customWidth="1"/>
    <col min="6921" max="6921" width="16.7109375" style="443" customWidth="1"/>
    <col min="6922" max="6922" width="17.140625" style="443" customWidth="1"/>
    <col min="6923" max="6923" width="0.7109375" style="443" customWidth="1"/>
    <col min="6924" max="6924" width="17.140625" style="443" customWidth="1"/>
    <col min="6925" max="6925" width="0.7109375" style="443" customWidth="1"/>
    <col min="6926" max="6926" width="17.140625" style="443" customWidth="1"/>
    <col min="6927" max="6927" width="3.5703125" style="443" customWidth="1"/>
    <col min="6928" max="6929" width="20" style="443" customWidth="1"/>
    <col min="6930" max="6930" width="1.140625" style="443" customWidth="1"/>
    <col min="6931" max="6931" width="59.5703125" style="443" customWidth="1"/>
    <col min="6932" max="6933" width="12.28515625" style="443" customWidth="1"/>
    <col min="6934" max="6934" width="1.140625" style="443" customWidth="1"/>
    <col min="6935" max="6936" width="12.28515625" style="443" customWidth="1"/>
    <col min="6937" max="6938" width="9.140625" style="443"/>
    <col min="6939" max="6939" width="10.42578125" style="443" customWidth="1"/>
    <col min="6940" max="7168" width="9.140625" style="443"/>
    <col min="7169" max="7169" width="3.7109375" style="443" customWidth="1"/>
    <col min="7170" max="7170" width="20.140625" style="443" customWidth="1"/>
    <col min="7171" max="7171" width="22.42578125" style="443" customWidth="1"/>
    <col min="7172" max="7172" width="34.5703125" style="443" customWidth="1"/>
    <col min="7173" max="7173" width="0.7109375" style="443" customWidth="1"/>
    <col min="7174" max="7175" width="17.140625" style="443" customWidth="1"/>
    <col min="7176" max="7176" width="0.7109375" style="443" customWidth="1"/>
    <col min="7177" max="7177" width="16.7109375" style="443" customWidth="1"/>
    <col min="7178" max="7178" width="17.140625" style="443" customWidth="1"/>
    <col min="7179" max="7179" width="0.7109375" style="443" customWidth="1"/>
    <col min="7180" max="7180" width="17.140625" style="443" customWidth="1"/>
    <col min="7181" max="7181" width="0.7109375" style="443" customWidth="1"/>
    <col min="7182" max="7182" width="17.140625" style="443" customWidth="1"/>
    <col min="7183" max="7183" width="3.5703125" style="443" customWidth="1"/>
    <col min="7184" max="7185" width="20" style="443" customWidth="1"/>
    <col min="7186" max="7186" width="1.140625" style="443" customWidth="1"/>
    <col min="7187" max="7187" width="59.5703125" style="443" customWidth="1"/>
    <col min="7188" max="7189" width="12.28515625" style="443" customWidth="1"/>
    <col min="7190" max="7190" width="1.140625" style="443" customWidth="1"/>
    <col min="7191" max="7192" width="12.28515625" style="443" customWidth="1"/>
    <col min="7193" max="7194" width="9.140625" style="443"/>
    <col min="7195" max="7195" width="10.42578125" style="443" customWidth="1"/>
    <col min="7196" max="7424" width="9.140625" style="443"/>
    <col min="7425" max="7425" width="3.7109375" style="443" customWidth="1"/>
    <col min="7426" max="7426" width="20.140625" style="443" customWidth="1"/>
    <col min="7427" max="7427" width="22.42578125" style="443" customWidth="1"/>
    <col min="7428" max="7428" width="34.5703125" style="443" customWidth="1"/>
    <col min="7429" max="7429" width="0.7109375" style="443" customWidth="1"/>
    <col min="7430" max="7431" width="17.140625" style="443" customWidth="1"/>
    <col min="7432" max="7432" width="0.7109375" style="443" customWidth="1"/>
    <col min="7433" max="7433" width="16.7109375" style="443" customWidth="1"/>
    <col min="7434" max="7434" width="17.140625" style="443" customWidth="1"/>
    <col min="7435" max="7435" width="0.7109375" style="443" customWidth="1"/>
    <col min="7436" max="7436" width="17.140625" style="443" customWidth="1"/>
    <col min="7437" max="7437" width="0.7109375" style="443" customWidth="1"/>
    <col min="7438" max="7438" width="17.140625" style="443" customWidth="1"/>
    <col min="7439" max="7439" width="3.5703125" style="443" customWidth="1"/>
    <col min="7440" max="7441" width="20" style="443" customWidth="1"/>
    <col min="7442" max="7442" width="1.140625" style="443" customWidth="1"/>
    <col min="7443" max="7443" width="59.5703125" style="443" customWidth="1"/>
    <col min="7444" max="7445" width="12.28515625" style="443" customWidth="1"/>
    <col min="7446" max="7446" width="1.140625" style="443" customWidth="1"/>
    <col min="7447" max="7448" width="12.28515625" style="443" customWidth="1"/>
    <col min="7449" max="7450" width="9.140625" style="443"/>
    <col min="7451" max="7451" width="10.42578125" style="443" customWidth="1"/>
    <col min="7452" max="7680" width="9.140625" style="443"/>
    <col min="7681" max="7681" width="3.7109375" style="443" customWidth="1"/>
    <col min="7682" max="7682" width="20.140625" style="443" customWidth="1"/>
    <col min="7683" max="7683" width="22.42578125" style="443" customWidth="1"/>
    <col min="7684" max="7684" width="34.5703125" style="443" customWidth="1"/>
    <col min="7685" max="7685" width="0.7109375" style="443" customWidth="1"/>
    <col min="7686" max="7687" width="17.140625" style="443" customWidth="1"/>
    <col min="7688" max="7688" width="0.7109375" style="443" customWidth="1"/>
    <col min="7689" max="7689" width="16.7109375" style="443" customWidth="1"/>
    <col min="7690" max="7690" width="17.140625" style="443" customWidth="1"/>
    <col min="7691" max="7691" width="0.7109375" style="443" customWidth="1"/>
    <col min="7692" max="7692" width="17.140625" style="443" customWidth="1"/>
    <col min="7693" max="7693" width="0.7109375" style="443" customWidth="1"/>
    <col min="7694" max="7694" width="17.140625" style="443" customWidth="1"/>
    <col min="7695" max="7695" width="3.5703125" style="443" customWidth="1"/>
    <col min="7696" max="7697" width="20" style="443" customWidth="1"/>
    <col min="7698" max="7698" width="1.140625" style="443" customWidth="1"/>
    <col min="7699" max="7699" width="59.5703125" style="443" customWidth="1"/>
    <col min="7700" max="7701" width="12.28515625" style="443" customWidth="1"/>
    <col min="7702" max="7702" width="1.140625" style="443" customWidth="1"/>
    <col min="7703" max="7704" width="12.28515625" style="443" customWidth="1"/>
    <col min="7705" max="7706" width="9.140625" style="443"/>
    <col min="7707" max="7707" width="10.42578125" style="443" customWidth="1"/>
    <col min="7708" max="7936" width="9.140625" style="443"/>
    <col min="7937" max="7937" width="3.7109375" style="443" customWidth="1"/>
    <col min="7938" max="7938" width="20.140625" style="443" customWidth="1"/>
    <col min="7939" max="7939" width="22.42578125" style="443" customWidth="1"/>
    <col min="7940" max="7940" width="34.5703125" style="443" customWidth="1"/>
    <col min="7941" max="7941" width="0.7109375" style="443" customWidth="1"/>
    <col min="7942" max="7943" width="17.140625" style="443" customWidth="1"/>
    <col min="7944" max="7944" width="0.7109375" style="443" customWidth="1"/>
    <col min="7945" max="7945" width="16.7109375" style="443" customWidth="1"/>
    <col min="7946" max="7946" width="17.140625" style="443" customWidth="1"/>
    <col min="7947" max="7947" width="0.7109375" style="443" customWidth="1"/>
    <col min="7948" max="7948" width="17.140625" style="443" customWidth="1"/>
    <col min="7949" max="7949" width="0.7109375" style="443" customWidth="1"/>
    <col min="7950" max="7950" width="17.140625" style="443" customWidth="1"/>
    <col min="7951" max="7951" width="3.5703125" style="443" customWidth="1"/>
    <col min="7952" max="7953" width="20" style="443" customWidth="1"/>
    <col min="7954" max="7954" width="1.140625" style="443" customWidth="1"/>
    <col min="7955" max="7955" width="59.5703125" style="443" customWidth="1"/>
    <col min="7956" max="7957" width="12.28515625" style="443" customWidth="1"/>
    <col min="7958" max="7958" width="1.140625" style="443" customWidth="1"/>
    <col min="7959" max="7960" width="12.28515625" style="443" customWidth="1"/>
    <col min="7961" max="7962" width="9.140625" style="443"/>
    <col min="7963" max="7963" width="10.42578125" style="443" customWidth="1"/>
    <col min="7964" max="8192" width="9.140625" style="443"/>
    <col min="8193" max="8193" width="3.7109375" style="443" customWidth="1"/>
    <col min="8194" max="8194" width="20.140625" style="443" customWidth="1"/>
    <col min="8195" max="8195" width="22.42578125" style="443" customWidth="1"/>
    <col min="8196" max="8196" width="34.5703125" style="443" customWidth="1"/>
    <col min="8197" max="8197" width="0.7109375" style="443" customWidth="1"/>
    <col min="8198" max="8199" width="17.140625" style="443" customWidth="1"/>
    <col min="8200" max="8200" width="0.7109375" style="443" customWidth="1"/>
    <col min="8201" max="8201" width="16.7109375" style="443" customWidth="1"/>
    <col min="8202" max="8202" width="17.140625" style="443" customWidth="1"/>
    <col min="8203" max="8203" width="0.7109375" style="443" customWidth="1"/>
    <col min="8204" max="8204" width="17.140625" style="443" customWidth="1"/>
    <col min="8205" max="8205" width="0.7109375" style="443" customWidth="1"/>
    <col min="8206" max="8206" width="17.140625" style="443" customWidth="1"/>
    <col min="8207" max="8207" width="3.5703125" style="443" customWidth="1"/>
    <col min="8208" max="8209" width="20" style="443" customWidth="1"/>
    <col min="8210" max="8210" width="1.140625" style="443" customWidth="1"/>
    <col min="8211" max="8211" width="59.5703125" style="443" customWidth="1"/>
    <col min="8212" max="8213" width="12.28515625" style="443" customWidth="1"/>
    <col min="8214" max="8214" width="1.140625" style="443" customWidth="1"/>
    <col min="8215" max="8216" width="12.28515625" style="443" customWidth="1"/>
    <col min="8217" max="8218" width="9.140625" style="443"/>
    <col min="8219" max="8219" width="10.42578125" style="443" customWidth="1"/>
    <col min="8220" max="8448" width="9.140625" style="443"/>
    <col min="8449" max="8449" width="3.7109375" style="443" customWidth="1"/>
    <col min="8450" max="8450" width="20.140625" style="443" customWidth="1"/>
    <col min="8451" max="8451" width="22.42578125" style="443" customWidth="1"/>
    <col min="8452" max="8452" width="34.5703125" style="443" customWidth="1"/>
    <col min="8453" max="8453" width="0.7109375" style="443" customWidth="1"/>
    <col min="8454" max="8455" width="17.140625" style="443" customWidth="1"/>
    <col min="8456" max="8456" width="0.7109375" style="443" customWidth="1"/>
    <col min="8457" max="8457" width="16.7109375" style="443" customWidth="1"/>
    <col min="8458" max="8458" width="17.140625" style="443" customWidth="1"/>
    <col min="8459" max="8459" width="0.7109375" style="443" customWidth="1"/>
    <col min="8460" max="8460" width="17.140625" style="443" customWidth="1"/>
    <col min="8461" max="8461" width="0.7109375" style="443" customWidth="1"/>
    <col min="8462" max="8462" width="17.140625" style="443" customWidth="1"/>
    <col min="8463" max="8463" width="3.5703125" style="443" customWidth="1"/>
    <col min="8464" max="8465" width="20" style="443" customWidth="1"/>
    <col min="8466" max="8466" width="1.140625" style="443" customWidth="1"/>
    <col min="8467" max="8467" width="59.5703125" style="443" customWidth="1"/>
    <col min="8468" max="8469" width="12.28515625" style="443" customWidth="1"/>
    <col min="8470" max="8470" width="1.140625" style="443" customWidth="1"/>
    <col min="8471" max="8472" width="12.28515625" style="443" customWidth="1"/>
    <col min="8473" max="8474" width="9.140625" style="443"/>
    <col min="8475" max="8475" width="10.42578125" style="443" customWidth="1"/>
    <col min="8476" max="8704" width="9.140625" style="443"/>
    <col min="8705" max="8705" width="3.7109375" style="443" customWidth="1"/>
    <col min="8706" max="8706" width="20.140625" style="443" customWidth="1"/>
    <col min="8707" max="8707" width="22.42578125" style="443" customWidth="1"/>
    <col min="8708" max="8708" width="34.5703125" style="443" customWidth="1"/>
    <col min="8709" max="8709" width="0.7109375" style="443" customWidth="1"/>
    <col min="8710" max="8711" width="17.140625" style="443" customWidth="1"/>
    <col min="8712" max="8712" width="0.7109375" style="443" customWidth="1"/>
    <col min="8713" max="8713" width="16.7109375" style="443" customWidth="1"/>
    <col min="8714" max="8714" width="17.140625" style="443" customWidth="1"/>
    <col min="8715" max="8715" width="0.7109375" style="443" customWidth="1"/>
    <col min="8716" max="8716" width="17.140625" style="443" customWidth="1"/>
    <col min="8717" max="8717" width="0.7109375" style="443" customWidth="1"/>
    <col min="8718" max="8718" width="17.140625" style="443" customWidth="1"/>
    <col min="8719" max="8719" width="3.5703125" style="443" customWidth="1"/>
    <col min="8720" max="8721" width="20" style="443" customWidth="1"/>
    <col min="8722" max="8722" width="1.140625" style="443" customWidth="1"/>
    <col min="8723" max="8723" width="59.5703125" style="443" customWidth="1"/>
    <col min="8724" max="8725" width="12.28515625" style="443" customWidth="1"/>
    <col min="8726" max="8726" width="1.140625" style="443" customWidth="1"/>
    <col min="8727" max="8728" width="12.28515625" style="443" customWidth="1"/>
    <col min="8729" max="8730" width="9.140625" style="443"/>
    <col min="8731" max="8731" width="10.42578125" style="443" customWidth="1"/>
    <col min="8732" max="8960" width="9.140625" style="443"/>
    <col min="8961" max="8961" width="3.7109375" style="443" customWidth="1"/>
    <col min="8962" max="8962" width="20.140625" style="443" customWidth="1"/>
    <col min="8963" max="8963" width="22.42578125" style="443" customWidth="1"/>
    <col min="8964" max="8964" width="34.5703125" style="443" customWidth="1"/>
    <col min="8965" max="8965" width="0.7109375" style="443" customWidth="1"/>
    <col min="8966" max="8967" width="17.140625" style="443" customWidth="1"/>
    <col min="8968" max="8968" width="0.7109375" style="443" customWidth="1"/>
    <col min="8969" max="8969" width="16.7109375" style="443" customWidth="1"/>
    <col min="8970" max="8970" width="17.140625" style="443" customWidth="1"/>
    <col min="8971" max="8971" width="0.7109375" style="443" customWidth="1"/>
    <col min="8972" max="8972" width="17.140625" style="443" customWidth="1"/>
    <col min="8973" max="8973" width="0.7109375" style="443" customWidth="1"/>
    <col min="8974" max="8974" width="17.140625" style="443" customWidth="1"/>
    <col min="8975" max="8975" width="3.5703125" style="443" customWidth="1"/>
    <col min="8976" max="8977" width="20" style="443" customWidth="1"/>
    <col min="8978" max="8978" width="1.140625" style="443" customWidth="1"/>
    <col min="8979" max="8979" width="59.5703125" style="443" customWidth="1"/>
    <col min="8980" max="8981" width="12.28515625" style="443" customWidth="1"/>
    <col min="8982" max="8982" width="1.140625" style="443" customWidth="1"/>
    <col min="8983" max="8984" width="12.28515625" style="443" customWidth="1"/>
    <col min="8985" max="8986" width="9.140625" style="443"/>
    <col min="8987" max="8987" width="10.42578125" style="443" customWidth="1"/>
    <col min="8988" max="9216" width="9.140625" style="443"/>
    <col min="9217" max="9217" width="3.7109375" style="443" customWidth="1"/>
    <col min="9218" max="9218" width="20.140625" style="443" customWidth="1"/>
    <col min="9219" max="9219" width="22.42578125" style="443" customWidth="1"/>
    <col min="9220" max="9220" width="34.5703125" style="443" customWidth="1"/>
    <col min="9221" max="9221" width="0.7109375" style="443" customWidth="1"/>
    <col min="9222" max="9223" width="17.140625" style="443" customWidth="1"/>
    <col min="9224" max="9224" width="0.7109375" style="443" customWidth="1"/>
    <col min="9225" max="9225" width="16.7109375" style="443" customWidth="1"/>
    <col min="9226" max="9226" width="17.140625" style="443" customWidth="1"/>
    <col min="9227" max="9227" width="0.7109375" style="443" customWidth="1"/>
    <col min="9228" max="9228" width="17.140625" style="443" customWidth="1"/>
    <col min="9229" max="9229" width="0.7109375" style="443" customWidth="1"/>
    <col min="9230" max="9230" width="17.140625" style="443" customWidth="1"/>
    <col min="9231" max="9231" width="3.5703125" style="443" customWidth="1"/>
    <col min="9232" max="9233" width="20" style="443" customWidth="1"/>
    <col min="9234" max="9234" width="1.140625" style="443" customWidth="1"/>
    <col min="9235" max="9235" width="59.5703125" style="443" customWidth="1"/>
    <col min="9236" max="9237" width="12.28515625" style="443" customWidth="1"/>
    <col min="9238" max="9238" width="1.140625" style="443" customWidth="1"/>
    <col min="9239" max="9240" width="12.28515625" style="443" customWidth="1"/>
    <col min="9241" max="9242" width="9.140625" style="443"/>
    <col min="9243" max="9243" width="10.42578125" style="443" customWidth="1"/>
    <col min="9244" max="9472" width="9.140625" style="443"/>
    <col min="9473" max="9473" width="3.7109375" style="443" customWidth="1"/>
    <col min="9474" max="9474" width="20.140625" style="443" customWidth="1"/>
    <col min="9475" max="9475" width="22.42578125" style="443" customWidth="1"/>
    <col min="9476" max="9476" width="34.5703125" style="443" customWidth="1"/>
    <col min="9477" max="9477" width="0.7109375" style="443" customWidth="1"/>
    <col min="9478" max="9479" width="17.140625" style="443" customWidth="1"/>
    <col min="9480" max="9480" width="0.7109375" style="443" customWidth="1"/>
    <col min="9481" max="9481" width="16.7109375" style="443" customWidth="1"/>
    <col min="9482" max="9482" width="17.140625" style="443" customWidth="1"/>
    <col min="9483" max="9483" width="0.7109375" style="443" customWidth="1"/>
    <col min="9484" max="9484" width="17.140625" style="443" customWidth="1"/>
    <col min="9485" max="9485" width="0.7109375" style="443" customWidth="1"/>
    <col min="9486" max="9486" width="17.140625" style="443" customWidth="1"/>
    <col min="9487" max="9487" width="3.5703125" style="443" customWidth="1"/>
    <col min="9488" max="9489" width="20" style="443" customWidth="1"/>
    <col min="9490" max="9490" width="1.140625" style="443" customWidth="1"/>
    <col min="9491" max="9491" width="59.5703125" style="443" customWidth="1"/>
    <col min="9492" max="9493" width="12.28515625" style="443" customWidth="1"/>
    <col min="9494" max="9494" width="1.140625" style="443" customWidth="1"/>
    <col min="9495" max="9496" width="12.28515625" style="443" customWidth="1"/>
    <col min="9497" max="9498" width="9.140625" style="443"/>
    <col min="9499" max="9499" width="10.42578125" style="443" customWidth="1"/>
    <col min="9500" max="9728" width="9.140625" style="443"/>
    <col min="9729" max="9729" width="3.7109375" style="443" customWidth="1"/>
    <col min="9730" max="9730" width="20.140625" style="443" customWidth="1"/>
    <col min="9731" max="9731" width="22.42578125" style="443" customWidth="1"/>
    <col min="9732" max="9732" width="34.5703125" style="443" customWidth="1"/>
    <col min="9733" max="9733" width="0.7109375" style="443" customWidth="1"/>
    <col min="9734" max="9735" width="17.140625" style="443" customWidth="1"/>
    <col min="9736" max="9736" width="0.7109375" style="443" customWidth="1"/>
    <col min="9737" max="9737" width="16.7109375" style="443" customWidth="1"/>
    <col min="9738" max="9738" width="17.140625" style="443" customWidth="1"/>
    <col min="9739" max="9739" width="0.7109375" style="443" customWidth="1"/>
    <col min="9740" max="9740" width="17.140625" style="443" customWidth="1"/>
    <col min="9741" max="9741" width="0.7109375" style="443" customWidth="1"/>
    <col min="9742" max="9742" width="17.140625" style="443" customWidth="1"/>
    <col min="9743" max="9743" width="3.5703125" style="443" customWidth="1"/>
    <col min="9744" max="9745" width="20" style="443" customWidth="1"/>
    <col min="9746" max="9746" width="1.140625" style="443" customWidth="1"/>
    <col min="9747" max="9747" width="59.5703125" style="443" customWidth="1"/>
    <col min="9748" max="9749" width="12.28515625" style="443" customWidth="1"/>
    <col min="9750" max="9750" width="1.140625" style="443" customWidth="1"/>
    <col min="9751" max="9752" width="12.28515625" style="443" customWidth="1"/>
    <col min="9753" max="9754" width="9.140625" style="443"/>
    <col min="9755" max="9755" width="10.42578125" style="443" customWidth="1"/>
    <col min="9756" max="9984" width="9.140625" style="443"/>
    <col min="9985" max="9985" width="3.7109375" style="443" customWidth="1"/>
    <col min="9986" max="9986" width="20.140625" style="443" customWidth="1"/>
    <col min="9987" max="9987" width="22.42578125" style="443" customWidth="1"/>
    <col min="9988" max="9988" width="34.5703125" style="443" customWidth="1"/>
    <col min="9989" max="9989" width="0.7109375" style="443" customWidth="1"/>
    <col min="9990" max="9991" width="17.140625" style="443" customWidth="1"/>
    <col min="9992" max="9992" width="0.7109375" style="443" customWidth="1"/>
    <col min="9993" max="9993" width="16.7109375" style="443" customWidth="1"/>
    <col min="9994" max="9994" width="17.140625" style="443" customWidth="1"/>
    <col min="9995" max="9995" width="0.7109375" style="443" customWidth="1"/>
    <col min="9996" max="9996" width="17.140625" style="443" customWidth="1"/>
    <col min="9997" max="9997" width="0.7109375" style="443" customWidth="1"/>
    <col min="9998" max="9998" width="17.140625" style="443" customWidth="1"/>
    <col min="9999" max="9999" width="3.5703125" style="443" customWidth="1"/>
    <col min="10000" max="10001" width="20" style="443" customWidth="1"/>
    <col min="10002" max="10002" width="1.140625" style="443" customWidth="1"/>
    <col min="10003" max="10003" width="59.5703125" style="443" customWidth="1"/>
    <col min="10004" max="10005" width="12.28515625" style="443" customWidth="1"/>
    <col min="10006" max="10006" width="1.140625" style="443" customWidth="1"/>
    <col min="10007" max="10008" width="12.28515625" style="443" customWidth="1"/>
    <col min="10009" max="10010" width="9.140625" style="443"/>
    <col min="10011" max="10011" width="10.42578125" style="443" customWidth="1"/>
    <col min="10012" max="10240" width="9.140625" style="443"/>
    <col min="10241" max="10241" width="3.7109375" style="443" customWidth="1"/>
    <col min="10242" max="10242" width="20.140625" style="443" customWidth="1"/>
    <col min="10243" max="10243" width="22.42578125" style="443" customWidth="1"/>
    <col min="10244" max="10244" width="34.5703125" style="443" customWidth="1"/>
    <col min="10245" max="10245" width="0.7109375" style="443" customWidth="1"/>
    <col min="10246" max="10247" width="17.140625" style="443" customWidth="1"/>
    <col min="10248" max="10248" width="0.7109375" style="443" customWidth="1"/>
    <col min="10249" max="10249" width="16.7109375" style="443" customWidth="1"/>
    <col min="10250" max="10250" width="17.140625" style="443" customWidth="1"/>
    <col min="10251" max="10251" width="0.7109375" style="443" customWidth="1"/>
    <col min="10252" max="10252" width="17.140625" style="443" customWidth="1"/>
    <col min="10253" max="10253" width="0.7109375" style="443" customWidth="1"/>
    <col min="10254" max="10254" width="17.140625" style="443" customWidth="1"/>
    <col min="10255" max="10255" width="3.5703125" style="443" customWidth="1"/>
    <col min="10256" max="10257" width="20" style="443" customWidth="1"/>
    <col min="10258" max="10258" width="1.140625" style="443" customWidth="1"/>
    <col min="10259" max="10259" width="59.5703125" style="443" customWidth="1"/>
    <col min="10260" max="10261" width="12.28515625" style="443" customWidth="1"/>
    <col min="10262" max="10262" width="1.140625" style="443" customWidth="1"/>
    <col min="10263" max="10264" width="12.28515625" style="443" customWidth="1"/>
    <col min="10265" max="10266" width="9.140625" style="443"/>
    <col min="10267" max="10267" width="10.42578125" style="443" customWidth="1"/>
    <col min="10268" max="10496" width="9.140625" style="443"/>
    <col min="10497" max="10497" width="3.7109375" style="443" customWidth="1"/>
    <col min="10498" max="10498" width="20.140625" style="443" customWidth="1"/>
    <col min="10499" max="10499" width="22.42578125" style="443" customWidth="1"/>
    <col min="10500" max="10500" width="34.5703125" style="443" customWidth="1"/>
    <col min="10501" max="10501" width="0.7109375" style="443" customWidth="1"/>
    <col min="10502" max="10503" width="17.140625" style="443" customWidth="1"/>
    <col min="10504" max="10504" width="0.7109375" style="443" customWidth="1"/>
    <col min="10505" max="10505" width="16.7109375" style="443" customWidth="1"/>
    <col min="10506" max="10506" width="17.140625" style="443" customWidth="1"/>
    <col min="10507" max="10507" width="0.7109375" style="443" customWidth="1"/>
    <col min="10508" max="10508" width="17.140625" style="443" customWidth="1"/>
    <col min="10509" max="10509" width="0.7109375" style="443" customWidth="1"/>
    <col min="10510" max="10510" width="17.140625" style="443" customWidth="1"/>
    <col min="10511" max="10511" width="3.5703125" style="443" customWidth="1"/>
    <col min="10512" max="10513" width="20" style="443" customWidth="1"/>
    <col min="10514" max="10514" width="1.140625" style="443" customWidth="1"/>
    <col min="10515" max="10515" width="59.5703125" style="443" customWidth="1"/>
    <col min="10516" max="10517" width="12.28515625" style="443" customWidth="1"/>
    <col min="10518" max="10518" width="1.140625" style="443" customWidth="1"/>
    <col min="10519" max="10520" width="12.28515625" style="443" customWidth="1"/>
    <col min="10521" max="10522" width="9.140625" style="443"/>
    <col min="10523" max="10523" width="10.42578125" style="443" customWidth="1"/>
    <col min="10524" max="10752" width="9.140625" style="443"/>
    <col min="10753" max="10753" width="3.7109375" style="443" customWidth="1"/>
    <col min="10754" max="10754" width="20.140625" style="443" customWidth="1"/>
    <col min="10755" max="10755" width="22.42578125" style="443" customWidth="1"/>
    <col min="10756" max="10756" width="34.5703125" style="443" customWidth="1"/>
    <col min="10757" max="10757" width="0.7109375" style="443" customWidth="1"/>
    <col min="10758" max="10759" width="17.140625" style="443" customWidth="1"/>
    <col min="10760" max="10760" width="0.7109375" style="443" customWidth="1"/>
    <col min="10761" max="10761" width="16.7109375" style="443" customWidth="1"/>
    <col min="10762" max="10762" width="17.140625" style="443" customWidth="1"/>
    <col min="10763" max="10763" width="0.7109375" style="443" customWidth="1"/>
    <col min="10764" max="10764" width="17.140625" style="443" customWidth="1"/>
    <col min="10765" max="10765" width="0.7109375" style="443" customWidth="1"/>
    <col min="10766" max="10766" width="17.140625" style="443" customWidth="1"/>
    <col min="10767" max="10767" width="3.5703125" style="443" customWidth="1"/>
    <col min="10768" max="10769" width="20" style="443" customWidth="1"/>
    <col min="10770" max="10770" width="1.140625" style="443" customWidth="1"/>
    <col min="10771" max="10771" width="59.5703125" style="443" customWidth="1"/>
    <col min="10772" max="10773" width="12.28515625" style="443" customWidth="1"/>
    <col min="10774" max="10774" width="1.140625" style="443" customWidth="1"/>
    <col min="10775" max="10776" width="12.28515625" style="443" customWidth="1"/>
    <col min="10777" max="10778" width="9.140625" style="443"/>
    <col min="10779" max="10779" width="10.42578125" style="443" customWidth="1"/>
    <col min="10780" max="11008" width="9.140625" style="443"/>
    <col min="11009" max="11009" width="3.7109375" style="443" customWidth="1"/>
    <col min="11010" max="11010" width="20.140625" style="443" customWidth="1"/>
    <col min="11011" max="11011" width="22.42578125" style="443" customWidth="1"/>
    <col min="11012" max="11012" width="34.5703125" style="443" customWidth="1"/>
    <col min="11013" max="11013" width="0.7109375" style="443" customWidth="1"/>
    <col min="11014" max="11015" width="17.140625" style="443" customWidth="1"/>
    <col min="11016" max="11016" width="0.7109375" style="443" customWidth="1"/>
    <col min="11017" max="11017" width="16.7109375" style="443" customWidth="1"/>
    <col min="11018" max="11018" width="17.140625" style="443" customWidth="1"/>
    <col min="11019" max="11019" width="0.7109375" style="443" customWidth="1"/>
    <col min="11020" max="11020" width="17.140625" style="443" customWidth="1"/>
    <col min="11021" max="11021" width="0.7109375" style="443" customWidth="1"/>
    <col min="11022" max="11022" width="17.140625" style="443" customWidth="1"/>
    <col min="11023" max="11023" width="3.5703125" style="443" customWidth="1"/>
    <col min="11024" max="11025" width="20" style="443" customWidth="1"/>
    <col min="11026" max="11026" width="1.140625" style="443" customWidth="1"/>
    <col min="11027" max="11027" width="59.5703125" style="443" customWidth="1"/>
    <col min="11028" max="11029" width="12.28515625" style="443" customWidth="1"/>
    <col min="11030" max="11030" width="1.140625" style="443" customWidth="1"/>
    <col min="11031" max="11032" width="12.28515625" style="443" customWidth="1"/>
    <col min="11033" max="11034" width="9.140625" style="443"/>
    <col min="11035" max="11035" width="10.42578125" style="443" customWidth="1"/>
    <col min="11036" max="11264" width="9.140625" style="443"/>
    <col min="11265" max="11265" width="3.7109375" style="443" customWidth="1"/>
    <col min="11266" max="11266" width="20.140625" style="443" customWidth="1"/>
    <col min="11267" max="11267" width="22.42578125" style="443" customWidth="1"/>
    <col min="11268" max="11268" width="34.5703125" style="443" customWidth="1"/>
    <col min="11269" max="11269" width="0.7109375" style="443" customWidth="1"/>
    <col min="11270" max="11271" width="17.140625" style="443" customWidth="1"/>
    <col min="11272" max="11272" width="0.7109375" style="443" customWidth="1"/>
    <col min="11273" max="11273" width="16.7109375" style="443" customWidth="1"/>
    <col min="11274" max="11274" width="17.140625" style="443" customWidth="1"/>
    <col min="11275" max="11275" width="0.7109375" style="443" customWidth="1"/>
    <col min="11276" max="11276" width="17.140625" style="443" customWidth="1"/>
    <col min="11277" max="11277" width="0.7109375" style="443" customWidth="1"/>
    <col min="11278" max="11278" width="17.140625" style="443" customWidth="1"/>
    <col min="11279" max="11279" width="3.5703125" style="443" customWidth="1"/>
    <col min="11280" max="11281" width="20" style="443" customWidth="1"/>
    <col min="11282" max="11282" width="1.140625" style="443" customWidth="1"/>
    <col min="11283" max="11283" width="59.5703125" style="443" customWidth="1"/>
    <col min="11284" max="11285" width="12.28515625" style="443" customWidth="1"/>
    <col min="11286" max="11286" width="1.140625" style="443" customWidth="1"/>
    <col min="11287" max="11288" width="12.28515625" style="443" customWidth="1"/>
    <col min="11289" max="11290" width="9.140625" style="443"/>
    <col min="11291" max="11291" width="10.42578125" style="443" customWidth="1"/>
    <col min="11292" max="11520" width="9.140625" style="443"/>
    <col min="11521" max="11521" width="3.7109375" style="443" customWidth="1"/>
    <col min="11522" max="11522" width="20.140625" style="443" customWidth="1"/>
    <col min="11523" max="11523" width="22.42578125" style="443" customWidth="1"/>
    <col min="11524" max="11524" width="34.5703125" style="443" customWidth="1"/>
    <col min="11525" max="11525" width="0.7109375" style="443" customWidth="1"/>
    <col min="11526" max="11527" width="17.140625" style="443" customWidth="1"/>
    <col min="11528" max="11528" width="0.7109375" style="443" customWidth="1"/>
    <col min="11529" max="11529" width="16.7109375" style="443" customWidth="1"/>
    <col min="11530" max="11530" width="17.140625" style="443" customWidth="1"/>
    <col min="11531" max="11531" width="0.7109375" style="443" customWidth="1"/>
    <col min="11532" max="11532" width="17.140625" style="443" customWidth="1"/>
    <col min="11533" max="11533" width="0.7109375" style="443" customWidth="1"/>
    <col min="11534" max="11534" width="17.140625" style="443" customWidth="1"/>
    <col min="11535" max="11535" width="3.5703125" style="443" customWidth="1"/>
    <col min="11536" max="11537" width="20" style="443" customWidth="1"/>
    <col min="11538" max="11538" width="1.140625" style="443" customWidth="1"/>
    <col min="11539" max="11539" width="59.5703125" style="443" customWidth="1"/>
    <col min="11540" max="11541" width="12.28515625" style="443" customWidth="1"/>
    <col min="11542" max="11542" width="1.140625" style="443" customWidth="1"/>
    <col min="11543" max="11544" width="12.28515625" style="443" customWidth="1"/>
    <col min="11545" max="11546" width="9.140625" style="443"/>
    <col min="11547" max="11547" width="10.42578125" style="443" customWidth="1"/>
    <col min="11548" max="11776" width="9.140625" style="443"/>
    <col min="11777" max="11777" width="3.7109375" style="443" customWidth="1"/>
    <col min="11778" max="11778" width="20.140625" style="443" customWidth="1"/>
    <col min="11779" max="11779" width="22.42578125" style="443" customWidth="1"/>
    <col min="11780" max="11780" width="34.5703125" style="443" customWidth="1"/>
    <col min="11781" max="11781" width="0.7109375" style="443" customWidth="1"/>
    <col min="11782" max="11783" width="17.140625" style="443" customWidth="1"/>
    <col min="11784" max="11784" width="0.7109375" style="443" customWidth="1"/>
    <col min="11785" max="11785" width="16.7109375" style="443" customWidth="1"/>
    <col min="11786" max="11786" width="17.140625" style="443" customWidth="1"/>
    <col min="11787" max="11787" width="0.7109375" style="443" customWidth="1"/>
    <col min="11788" max="11788" width="17.140625" style="443" customWidth="1"/>
    <col min="11789" max="11789" width="0.7109375" style="443" customWidth="1"/>
    <col min="11790" max="11790" width="17.140625" style="443" customWidth="1"/>
    <col min="11791" max="11791" width="3.5703125" style="443" customWidth="1"/>
    <col min="11792" max="11793" width="20" style="443" customWidth="1"/>
    <col min="11794" max="11794" width="1.140625" style="443" customWidth="1"/>
    <col min="11795" max="11795" width="59.5703125" style="443" customWidth="1"/>
    <col min="11796" max="11797" width="12.28515625" style="443" customWidth="1"/>
    <col min="11798" max="11798" width="1.140625" style="443" customWidth="1"/>
    <col min="11799" max="11800" width="12.28515625" style="443" customWidth="1"/>
    <col min="11801" max="11802" width="9.140625" style="443"/>
    <col min="11803" max="11803" width="10.42578125" style="443" customWidth="1"/>
    <col min="11804" max="12032" width="9.140625" style="443"/>
    <col min="12033" max="12033" width="3.7109375" style="443" customWidth="1"/>
    <col min="12034" max="12034" width="20.140625" style="443" customWidth="1"/>
    <col min="12035" max="12035" width="22.42578125" style="443" customWidth="1"/>
    <col min="12036" max="12036" width="34.5703125" style="443" customWidth="1"/>
    <col min="12037" max="12037" width="0.7109375" style="443" customWidth="1"/>
    <col min="12038" max="12039" width="17.140625" style="443" customWidth="1"/>
    <col min="12040" max="12040" width="0.7109375" style="443" customWidth="1"/>
    <col min="12041" max="12041" width="16.7109375" style="443" customWidth="1"/>
    <col min="12042" max="12042" width="17.140625" style="443" customWidth="1"/>
    <col min="12043" max="12043" width="0.7109375" style="443" customWidth="1"/>
    <col min="12044" max="12044" width="17.140625" style="443" customWidth="1"/>
    <col min="12045" max="12045" width="0.7109375" style="443" customWidth="1"/>
    <col min="12046" max="12046" width="17.140625" style="443" customWidth="1"/>
    <col min="12047" max="12047" width="3.5703125" style="443" customWidth="1"/>
    <col min="12048" max="12049" width="20" style="443" customWidth="1"/>
    <col min="12050" max="12050" width="1.140625" style="443" customWidth="1"/>
    <col min="12051" max="12051" width="59.5703125" style="443" customWidth="1"/>
    <col min="12052" max="12053" width="12.28515625" style="443" customWidth="1"/>
    <col min="12054" max="12054" width="1.140625" style="443" customWidth="1"/>
    <col min="12055" max="12056" width="12.28515625" style="443" customWidth="1"/>
    <col min="12057" max="12058" width="9.140625" style="443"/>
    <col min="12059" max="12059" width="10.42578125" style="443" customWidth="1"/>
    <col min="12060" max="12288" width="9.140625" style="443"/>
    <col min="12289" max="12289" width="3.7109375" style="443" customWidth="1"/>
    <col min="12290" max="12290" width="20.140625" style="443" customWidth="1"/>
    <col min="12291" max="12291" width="22.42578125" style="443" customWidth="1"/>
    <col min="12292" max="12292" width="34.5703125" style="443" customWidth="1"/>
    <col min="12293" max="12293" width="0.7109375" style="443" customWidth="1"/>
    <col min="12294" max="12295" width="17.140625" style="443" customWidth="1"/>
    <col min="12296" max="12296" width="0.7109375" style="443" customWidth="1"/>
    <col min="12297" max="12297" width="16.7109375" style="443" customWidth="1"/>
    <col min="12298" max="12298" width="17.140625" style="443" customWidth="1"/>
    <col min="12299" max="12299" width="0.7109375" style="443" customWidth="1"/>
    <col min="12300" max="12300" width="17.140625" style="443" customWidth="1"/>
    <col min="12301" max="12301" width="0.7109375" style="443" customWidth="1"/>
    <col min="12302" max="12302" width="17.140625" style="443" customWidth="1"/>
    <col min="12303" max="12303" width="3.5703125" style="443" customWidth="1"/>
    <col min="12304" max="12305" width="20" style="443" customWidth="1"/>
    <col min="12306" max="12306" width="1.140625" style="443" customWidth="1"/>
    <col min="12307" max="12307" width="59.5703125" style="443" customWidth="1"/>
    <col min="12308" max="12309" width="12.28515625" style="443" customWidth="1"/>
    <col min="12310" max="12310" width="1.140625" style="443" customWidth="1"/>
    <col min="12311" max="12312" width="12.28515625" style="443" customWidth="1"/>
    <col min="12313" max="12314" width="9.140625" style="443"/>
    <col min="12315" max="12315" width="10.42578125" style="443" customWidth="1"/>
    <col min="12316" max="12544" width="9.140625" style="443"/>
    <col min="12545" max="12545" width="3.7109375" style="443" customWidth="1"/>
    <col min="12546" max="12546" width="20.140625" style="443" customWidth="1"/>
    <col min="12547" max="12547" width="22.42578125" style="443" customWidth="1"/>
    <col min="12548" max="12548" width="34.5703125" style="443" customWidth="1"/>
    <col min="12549" max="12549" width="0.7109375" style="443" customWidth="1"/>
    <col min="12550" max="12551" width="17.140625" style="443" customWidth="1"/>
    <col min="12552" max="12552" width="0.7109375" style="443" customWidth="1"/>
    <col min="12553" max="12553" width="16.7109375" style="443" customWidth="1"/>
    <col min="12554" max="12554" width="17.140625" style="443" customWidth="1"/>
    <col min="12555" max="12555" width="0.7109375" style="443" customWidth="1"/>
    <col min="12556" max="12556" width="17.140625" style="443" customWidth="1"/>
    <col min="12557" max="12557" width="0.7109375" style="443" customWidth="1"/>
    <col min="12558" max="12558" width="17.140625" style="443" customWidth="1"/>
    <col min="12559" max="12559" width="3.5703125" style="443" customWidth="1"/>
    <col min="12560" max="12561" width="20" style="443" customWidth="1"/>
    <col min="12562" max="12562" width="1.140625" style="443" customWidth="1"/>
    <col min="12563" max="12563" width="59.5703125" style="443" customWidth="1"/>
    <col min="12564" max="12565" width="12.28515625" style="443" customWidth="1"/>
    <col min="12566" max="12566" width="1.140625" style="443" customWidth="1"/>
    <col min="12567" max="12568" width="12.28515625" style="443" customWidth="1"/>
    <col min="12569" max="12570" width="9.140625" style="443"/>
    <col min="12571" max="12571" width="10.42578125" style="443" customWidth="1"/>
    <col min="12572" max="12800" width="9.140625" style="443"/>
    <col min="12801" max="12801" width="3.7109375" style="443" customWidth="1"/>
    <col min="12802" max="12802" width="20.140625" style="443" customWidth="1"/>
    <col min="12803" max="12803" width="22.42578125" style="443" customWidth="1"/>
    <col min="12804" max="12804" width="34.5703125" style="443" customWidth="1"/>
    <col min="12805" max="12805" width="0.7109375" style="443" customWidth="1"/>
    <col min="12806" max="12807" width="17.140625" style="443" customWidth="1"/>
    <col min="12808" max="12808" width="0.7109375" style="443" customWidth="1"/>
    <col min="12809" max="12809" width="16.7109375" style="443" customWidth="1"/>
    <col min="12810" max="12810" width="17.140625" style="443" customWidth="1"/>
    <col min="12811" max="12811" width="0.7109375" style="443" customWidth="1"/>
    <col min="12812" max="12812" width="17.140625" style="443" customWidth="1"/>
    <col min="12813" max="12813" width="0.7109375" style="443" customWidth="1"/>
    <col min="12814" max="12814" width="17.140625" style="443" customWidth="1"/>
    <col min="12815" max="12815" width="3.5703125" style="443" customWidth="1"/>
    <col min="12816" max="12817" width="20" style="443" customWidth="1"/>
    <col min="12818" max="12818" width="1.140625" style="443" customWidth="1"/>
    <col min="12819" max="12819" width="59.5703125" style="443" customWidth="1"/>
    <col min="12820" max="12821" width="12.28515625" style="443" customWidth="1"/>
    <col min="12822" max="12822" width="1.140625" style="443" customWidth="1"/>
    <col min="12823" max="12824" width="12.28515625" style="443" customWidth="1"/>
    <col min="12825" max="12826" width="9.140625" style="443"/>
    <col min="12827" max="12827" width="10.42578125" style="443" customWidth="1"/>
    <col min="12828" max="13056" width="9.140625" style="443"/>
    <col min="13057" max="13057" width="3.7109375" style="443" customWidth="1"/>
    <col min="13058" max="13058" width="20.140625" style="443" customWidth="1"/>
    <col min="13059" max="13059" width="22.42578125" style="443" customWidth="1"/>
    <col min="13060" max="13060" width="34.5703125" style="443" customWidth="1"/>
    <col min="13061" max="13061" width="0.7109375" style="443" customWidth="1"/>
    <col min="13062" max="13063" width="17.140625" style="443" customWidth="1"/>
    <col min="13064" max="13064" width="0.7109375" style="443" customWidth="1"/>
    <col min="13065" max="13065" width="16.7109375" style="443" customWidth="1"/>
    <col min="13066" max="13066" width="17.140625" style="443" customWidth="1"/>
    <col min="13067" max="13067" width="0.7109375" style="443" customWidth="1"/>
    <col min="13068" max="13068" width="17.140625" style="443" customWidth="1"/>
    <col min="13069" max="13069" width="0.7109375" style="443" customWidth="1"/>
    <col min="13070" max="13070" width="17.140625" style="443" customWidth="1"/>
    <col min="13071" max="13071" width="3.5703125" style="443" customWidth="1"/>
    <col min="13072" max="13073" width="20" style="443" customWidth="1"/>
    <col min="13074" max="13074" width="1.140625" style="443" customWidth="1"/>
    <col min="13075" max="13075" width="59.5703125" style="443" customWidth="1"/>
    <col min="13076" max="13077" width="12.28515625" style="443" customWidth="1"/>
    <col min="13078" max="13078" width="1.140625" style="443" customWidth="1"/>
    <col min="13079" max="13080" width="12.28515625" style="443" customWidth="1"/>
    <col min="13081" max="13082" width="9.140625" style="443"/>
    <col min="13083" max="13083" width="10.42578125" style="443" customWidth="1"/>
    <col min="13084" max="13312" width="9.140625" style="443"/>
    <col min="13313" max="13313" width="3.7109375" style="443" customWidth="1"/>
    <col min="13314" max="13314" width="20.140625" style="443" customWidth="1"/>
    <col min="13315" max="13315" width="22.42578125" style="443" customWidth="1"/>
    <col min="13316" max="13316" width="34.5703125" style="443" customWidth="1"/>
    <col min="13317" max="13317" width="0.7109375" style="443" customWidth="1"/>
    <col min="13318" max="13319" width="17.140625" style="443" customWidth="1"/>
    <col min="13320" max="13320" width="0.7109375" style="443" customWidth="1"/>
    <col min="13321" max="13321" width="16.7109375" style="443" customWidth="1"/>
    <col min="13322" max="13322" width="17.140625" style="443" customWidth="1"/>
    <col min="13323" max="13323" width="0.7109375" style="443" customWidth="1"/>
    <col min="13324" max="13324" width="17.140625" style="443" customWidth="1"/>
    <col min="13325" max="13325" width="0.7109375" style="443" customWidth="1"/>
    <col min="13326" max="13326" width="17.140625" style="443" customWidth="1"/>
    <col min="13327" max="13327" width="3.5703125" style="443" customWidth="1"/>
    <col min="13328" max="13329" width="20" style="443" customWidth="1"/>
    <col min="13330" max="13330" width="1.140625" style="443" customWidth="1"/>
    <col min="13331" max="13331" width="59.5703125" style="443" customWidth="1"/>
    <col min="13332" max="13333" width="12.28515625" style="443" customWidth="1"/>
    <col min="13334" max="13334" width="1.140625" style="443" customWidth="1"/>
    <col min="13335" max="13336" width="12.28515625" style="443" customWidth="1"/>
    <col min="13337" max="13338" width="9.140625" style="443"/>
    <col min="13339" max="13339" width="10.42578125" style="443" customWidth="1"/>
    <col min="13340" max="13568" width="9.140625" style="443"/>
    <col min="13569" max="13569" width="3.7109375" style="443" customWidth="1"/>
    <col min="13570" max="13570" width="20.140625" style="443" customWidth="1"/>
    <col min="13571" max="13571" width="22.42578125" style="443" customWidth="1"/>
    <col min="13572" max="13572" width="34.5703125" style="443" customWidth="1"/>
    <col min="13573" max="13573" width="0.7109375" style="443" customWidth="1"/>
    <col min="13574" max="13575" width="17.140625" style="443" customWidth="1"/>
    <col min="13576" max="13576" width="0.7109375" style="443" customWidth="1"/>
    <col min="13577" max="13577" width="16.7109375" style="443" customWidth="1"/>
    <col min="13578" max="13578" width="17.140625" style="443" customWidth="1"/>
    <col min="13579" max="13579" width="0.7109375" style="443" customWidth="1"/>
    <col min="13580" max="13580" width="17.140625" style="443" customWidth="1"/>
    <col min="13581" max="13581" width="0.7109375" style="443" customWidth="1"/>
    <col min="13582" max="13582" width="17.140625" style="443" customWidth="1"/>
    <col min="13583" max="13583" width="3.5703125" style="443" customWidth="1"/>
    <col min="13584" max="13585" width="20" style="443" customWidth="1"/>
    <col min="13586" max="13586" width="1.140625" style="443" customWidth="1"/>
    <col min="13587" max="13587" width="59.5703125" style="443" customWidth="1"/>
    <col min="13588" max="13589" width="12.28515625" style="443" customWidth="1"/>
    <col min="13590" max="13590" width="1.140625" style="443" customWidth="1"/>
    <col min="13591" max="13592" width="12.28515625" style="443" customWidth="1"/>
    <col min="13593" max="13594" width="9.140625" style="443"/>
    <col min="13595" max="13595" width="10.42578125" style="443" customWidth="1"/>
    <col min="13596" max="13824" width="9.140625" style="443"/>
    <col min="13825" max="13825" width="3.7109375" style="443" customWidth="1"/>
    <col min="13826" max="13826" width="20.140625" style="443" customWidth="1"/>
    <col min="13827" max="13827" width="22.42578125" style="443" customWidth="1"/>
    <col min="13828" max="13828" width="34.5703125" style="443" customWidth="1"/>
    <col min="13829" max="13829" width="0.7109375" style="443" customWidth="1"/>
    <col min="13830" max="13831" width="17.140625" style="443" customWidth="1"/>
    <col min="13832" max="13832" width="0.7109375" style="443" customWidth="1"/>
    <col min="13833" max="13833" width="16.7109375" style="443" customWidth="1"/>
    <col min="13834" max="13834" width="17.140625" style="443" customWidth="1"/>
    <col min="13835" max="13835" width="0.7109375" style="443" customWidth="1"/>
    <col min="13836" max="13836" width="17.140625" style="443" customWidth="1"/>
    <col min="13837" max="13837" width="0.7109375" style="443" customWidth="1"/>
    <col min="13838" max="13838" width="17.140625" style="443" customWidth="1"/>
    <col min="13839" max="13839" width="3.5703125" style="443" customWidth="1"/>
    <col min="13840" max="13841" width="20" style="443" customWidth="1"/>
    <col min="13842" max="13842" width="1.140625" style="443" customWidth="1"/>
    <col min="13843" max="13843" width="59.5703125" style="443" customWidth="1"/>
    <col min="13844" max="13845" width="12.28515625" style="443" customWidth="1"/>
    <col min="13846" max="13846" width="1.140625" style="443" customWidth="1"/>
    <col min="13847" max="13848" width="12.28515625" style="443" customWidth="1"/>
    <col min="13849" max="13850" width="9.140625" style="443"/>
    <col min="13851" max="13851" width="10.42578125" style="443" customWidth="1"/>
    <col min="13852" max="14080" width="9.140625" style="443"/>
    <col min="14081" max="14081" width="3.7109375" style="443" customWidth="1"/>
    <col min="14082" max="14082" width="20.140625" style="443" customWidth="1"/>
    <col min="14083" max="14083" width="22.42578125" style="443" customWidth="1"/>
    <col min="14084" max="14084" width="34.5703125" style="443" customWidth="1"/>
    <col min="14085" max="14085" width="0.7109375" style="443" customWidth="1"/>
    <col min="14086" max="14087" width="17.140625" style="443" customWidth="1"/>
    <col min="14088" max="14088" width="0.7109375" style="443" customWidth="1"/>
    <col min="14089" max="14089" width="16.7109375" style="443" customWidth="1"/>
    <col min="14090" max="14090" width="17.140625" style="443" customWidth="1"/>
    <col min="14091" max="14091" width="0.7109375" style="443" customWidth="1"/>
    <col min="14092" max="14092" width="17.140625" style="443" customWidth="1"/>
    <col min="14093" max="14093" width="0.7109375" style="443" customWidth="1"/>
    <col min="14094" max="14094" width="17.140625" style="443" customWidth="1"/>
    <col min="14095" max="14095" width="3.5703125" style="443" customWidth="1"/>
    <col min="14096" max="14097" width="20" style="443" customWidth="1"/>
    <col min="14098" max="14098" width="1.140625" style="443" customWidth="1"/>
    <col min="14099" max="14099" width="59.5703125" style="443" customWidth="1"/>
    <col min="14100" max="14101" width="12.28515625" style="443" customWidth="1"/>
    <col min="14102" max="14102" width="1.140625" style="443" customWidth="1"/>
    <col min="14103" max="14104" width="12.28515625" style="443" customWidth="1"/>
    <col min="14105" max="14106" width="9.140625" style="443"/>
    <col min="14107" max="14107" width="10.42578125" style="443" customWidth="1"/>
    <col min="14108" max="14336" width="9.140625" style="443"/>
    <col min="14337" max="14337" width="3.7109375" style="443" customWidth="1"/>
    <col min="14338" max="14338" width="20.140625" style="443" customWidth="1"/>
    <col min="14339" max="14339" width="22.42578125" style="443" customWidth="1"/>
    <col min="14340" max="14340" width="34.5703125" style="443" customWidth="1"/>
    <col min="14341" max="14341" width="0.7109375" style="443" customWidth="1"/>
    <col min="14342" max="14343" width="17.140625" style="443" customWidth="1"/>
    <col min="14344" max="14344" width="0.7109375" style="443" customWidth="1"/>
    <col min="14345" max="14345" width="16.7109375" style="443" customWidth="1"/>
    <col min="14346" max="14346" width="17.140625" style="443" customWidth="1"/>
    <col min="14347" max="14347" width="0.7109375" style="443" customWidth="1"/>
    <col min="14348" max="14348" width="17.140625" style="443" customWidth="1"/>
    <col min="14349" max="14349" width="0.7109375" style="443" customWidth="1"/>
    <col min="14350" max="14350" width="17.140625" style="443" customWidth="1"/>
    <col min="14351" max="14351" width="3.5703125" style="443" customWidth="1"/>
    <col min="14352" max="14353" width="20" style="443" customWidth="1"/>
    <col min="14354" max="14354" width="1.140625" style="443" customWidth="1"/>
    <col min="14355" max="14355" width="59.5703125" style="443" customWidth="1"/>
    <col min="14356" max="14357" width="12.28515625" style="443" customWidth="1"/>
    <col min="14358" max="14358" width="1.140625" style="443" customWidth="1"/>
    <col min="14359" max="14360" width="12.28515625" style="443" customWidth="1"/>
    <col min="14361" max="14362" width="9.140625" style="443"/>
    <col min="14363" max="14363" width="10.42578125" style="443" customWidth="1"/>
    <col min="14364" max="14592" width="9.140625" style="443"/>
    <col min="14593" max="14593" width="3.7109375" style="443" customWidth="1"/>
    <col min="14594" max="14594" width="20.140625" style="443" customWidth="1"/>
    <col min="14595" max="14595" width="22.42578125" style="443" customWidth="1"/>
    <col min="14596" max="14596" width="34.5703125" style="443" customWidth="1"/>
    <col min="14597" max="14597" width="0.7109375" style="443" customWidth="1"/>
    <col min="14598" max="14599" width="17.140625" style="443" customWidth="1"/>
    <col min="14600" max="14600" width="0.7109375" style="443" customWidth="1"/>
    <col min="14601" max="14601" width="16.7109375" style="443" customWidth="1"/>
    <col min="14602" max="14602" width="17.140625" style="443" customWidth="1"/>
    <col min="14603" max="14603" width="0.7109375" style="443" customWidth="1"/>
    <col min="14604" max="14604" width="17.140625" style="443" customWidth="1"/>
    <col min="14605" max="14605" width="0.7109375" style="443" customWidth="1"/>
    <col min="14606" max="14606" width="17.140625" style="443" customWidth="1"/>
    <col min="14607" max="14607" width="3.5703125" style="443" customWidth="1"/>
    <col min="14608" max="14609" width="20" style="443" customWidth="1"/>
    <col min="14610" max="14610" width="1.140625" style="443" customWidth="1"/>
    <col min="14611" max="14611" width="59.5703125" style="443" customWidth="1"/>
    <col min="14612" max="14613" width="12.28515625" style="443" customWidth="1"/>
    <col min="14614" max="14614" width="1.140625" style="443" customWidth="1"/>
    <col min="14615" max="14616" width="12.28515625" style="443" customWidth="1"/>
    <col min="14617" max="14618" width="9.140625" style="443"/>
    <col min="14619" max="14619" width="10.42578125" style="443" customWidth="1"/>
    <col min="14620" max="14848" width="9.140625" style="443"/>
    <col min="14849" max="14849" width="3.7109375" style="443" customWidth="1"/>
    <col min="14850" max="14850" width="20.140625" style="443" customWidth="1"/>
    <col min="14851" max="14851" width="22.42578125" style="443" customWidth="1"/>
    <col min="14852" max="14852" width="34.5703125" style="443" customWidth="1"/>
    <col min="14853" max="14853" width="0.7109375" style="443" customWidth="1"/>
    <col min="14854" max="14855" width="17.140625" style="443" customWidth="1"/>
    <col min="14856" max="14856" width="0.7109375" style="443" customWidth="1"/>
    <col min="14857" max="14857" width="16.7109375" style="443" customWidth="1"/>
    <col min="14858" max="14858" width="17.140625" style="443" customWidth="1"/>
    <col min="14859" max="14859" width="0.7109375" style="443" customWidth="1"/>
    <col min="14860" max="14860" width="17.140625" style="443" customWidth="1"/>
    <col min="14861" max="14861" width="0.7109375" style="443" customWidth="1"/>
    <col min="14862" max="14862" width="17.140625" style="443" customWidth="1"/>
    <col min="14863" max="14863" width="3.5703125" style="443" customWidth="1"/>
    <col min="14864" max="14865" width="20" style="443" customWidth="1"/>
    <col min="14866" max="14866" width="1.140625" style="443" customWidth="1"/>
    <col min="14867" max="14867" width="59.5703125" style="443" customWidth="1"/>
    <col min="14868" max="14869" width="12.28515625" style="443" customWidth="1"/>
    <col min="14870" max="14870" width="1.140625" style="443" customWidth="1"/>
    <col min="14871" max="14872" width="12.28515625" style="443" customWidth="1"/>
    <col min="14873" max="14874" width="9.140625" style="443"/>
    <col min="14875" max="14875" width="10.42578125" style="443" customWidth="1"/>
    <col min="14876" max="15104" width="9.140625" style="443"/>
    <col min="15105" max="15105" width="3.7109375" style="443" customWidth="1"/>
    <col min="15106" max="15106" width="20.140625" style="443" customWidth="1"/>
    <col min="15107" max="15107" width="22.42578125" style="443" customWidth="1"/>
    <col min="15108" max="15108" width="34.5703125" style="443" customWidth="1"/>
    <col min="15109" max="15109" width="0.7109375" style="443" customWidth="1"/>
    <col min="15110" max="15111" width="17.140625" style="443" customWidth="1"/>
    <col min="15112" max="15112" width="0.7109375" style="443" customWidth="1"/>
    <col min="15113" max="15113" width="16.7109375" style="443" customWidth="1"/>
    <col min="15114" max="15114" width="17.140625" style="443" customWidth="1"/>
    <col min="15115" max="15115" width="0.7109375" style="443" customWidth="1"/>
    <col min="15116" max="15116" width="17.140625" style="443" customWidth="1"/>
    <col min="15117" max="15117" width="0.7109375" style="443" customWidth="1"/>
    <col min="15118" max="15118" width="17.140625" style="443" customWidth="1"/>
    <col min="15119" max="15119" width="3.5703125" style="443" customWidth="1"/>
    <col min="15120" max="15121" width="20" style="443" customWidth="1"/>
    <col min="15122" max="15122" width="1.140625" style="443" customWidth="1"/>
    <col min="15123" max="15123" width="59.5703125" style="443" customWidth="1"/>
    <col min="15124" max="15125" width="12.28515625" style="443" customWidth="1"/>
    <col min="15126" max="15126" width="1.140625" style="443" customWidth="1"/>
    <col min="15127" max="15128" width="12.28515625" style="443" customWidth="1"/>
    <col min="15129" max="15130" width="9.140625" style="443"/>
    <col min="15131" max="15131" width="10.42578125" style="443" customWidth="1"/>
    <col min="15132" max="15360" width="9.140625" style="443"/>
    <col min="15361" max="15361" width="3.7109375" style="443" customWidth="1"/>
    <col min="15362" max="15362" width="20.140625" style="443" customWidth="1"/>
    <col min="15363" max="15363" width="22.42578125" style="443" customWidth="1"/>
    <col min="15364" max="15364" width="34.5703125" style="443" customWidth="1"/>
    <col min="15365" max="15365" width="0.7109375" style="443" customWidth="1"/>
    <col min="15366" max="15367" width="17.140625" style="443" customWidth="1"/>
    <col min="15368" max="15368" width="0.7109375" style="443" customWidth="1"/>
    <col min="15369" max="15369" width="16.7109375" style="443" customWidth="1"/>
    <col min="15370" max="15370" width="17.140625" style="443" customWidth="1"/>
    <col min="15371" max="15371" width="0.7109375" style="443" customWidth="1"/>
    <col min="15372" max="15372" width="17.140625" style="443" customWidth="1"/>
    <col min="15373" max="15373" width="0.7109375" style="443" customWidth="1"/>
    <col min="15374" max="15374" width="17.140625" style="443" customWidth="1"/>
    <col min="15375" max="15375" width="3.5703125" style="443" customWidth="1"/>
    <col min="15376" max="15377" width="20" style="443" customWidth="1"/>
    <col min="15378" max="15378" width="1.140625" style="443" customWidth="1"/>
    <col min="15379" max="15379" width="59.5703125" style="443" customWidth="1"/>
    <col min="15380" max="15381" width="12.28515625" style="443" customWidth="1"/>
    <col min="15382" max="15382" width="1.140625" style="443" customWidth="1"/>
    <col min="15383" max="15384" width="12.28515625" style="443" customWidth="1"/>
    <col min="15385" max="15386" width="9.140625" style="443"/>
    <col min="15387" max="15387" width="10.42578125" style="443" customWidth="1"/>
    <col min="15388" max="15616" width="9.140625" style="443"/>
    <col min="15617" max="15617" width="3.7109375" style="443" customWidth="1"/>
    <col min="15618" max="15618" width="20.140625" style="443" customWidth="1"/>
    <col min="15619" max="15619" width="22.42578125" style="443" customWidth="1"/>
    <col min="15620" max="15620" width="34.5703125" style="443" customWidth="1"/>
    <col min="15621" max="15621" width="0.7109375" style="443" customWidth="1"/>
    <col min="15622" max="15623" width="17.140625" style="443" customWidth="1"/>
    <col min="15624" max="15624" width="0.7109375" style="443" customWidth="1"/>
    <col min="15625" max="15625" width="16.7109375" style="443" customWidth="1"/>
    <col min="15626" max="15626" width="17.140625" style="443" customWidth="1"/>
    <col min="15627" max="15627" width="0.7109375" style="443" customWidth="1"/>
    <col min="15628" max="15628" width="17.140625" style="443" customWidth="1"/>
    <col min="15629" max="15629" width="0.7109375" style="443" customWidth="1"/>
    <col min="15630" max="15630" width="17.140625" style="443" customWidth="1"/>
    <col min="15631" max="15631" width="3.5703125" style="443" customWidth="1"/>
    <col min="15632" max="15633" width="20" style="443" customWidth="1"/>
    <col min="15634" max="15634" width="1.140625" style="443" customWidth="1"/>
    <col min="15635" max="15635" width="59.5703125" style="443" customWidth="1"/>
    <col min="15636" max="15637" width="12.28515625" style="443" customWidth="1"/>
    <col min="15638" max="15638" width="1.140625" style="443" customWidth="1"/>
    <col min="15639" max="15640" width="12.28515625" style="443" customWidth="1"/>
    <col min="15641" max="15642" width="9.140625" style="443"/>
    <col min="15643" max="15643" width="10.42578125" style="443" customWidth="1"/>
    <col min="15644" max="15872" width="9.140625" style="443"/>
    <col min="15873" max="15873" width="3.7109375" style="443" customWidth="1"/>
    <col min="15874" max="15874" width="20.140625" style="443" customWidth="1"/>
    <col min="15875" max="15875" width="22.42578125" style="443" customWidth="1"/>
    <col min="15876" max="15876" width="34.5703125" style="443" customWidth="1"/>
    <col min="15877" max="15877" width="0.7109375" style="443" customWidth="1"/>
    <col min="15878" max="15879" width="17.140625" style="443" customWidth="1"/>
    <col min="15880" max="15880" width="0.7109375" style="443" customWidth="1"/>
    <col min="15881" max="15881" width="16.7109375" style="443" customWidth="1"/>
    <col min="15882" max="15882" width="17.140625" style="443" customWidth="1"/>
    <col min="15883" max="15883" width="0.7109375" style="443" customWidth="1"/>
    <col min="15884" max="15884" width="17.140625" style="443" customWidth="1"/>
    <col min="15885" max="15885" width="0.7109375" style="443" customWidth="1"/>
    <col min="15886" max="15886" width="17.140625" style="443" customWidth="1"/>
    <col min="15887" max="15887" width="3.5703125" style="443" customWidth="1"/>
    <col min="15888" max="15889" width="20" style="443" customWidth="1"/>
    <col min="15890" max="15890" width="1.140625" style="443" customWidth="1"/>
    <col min="15891" max="15891" width="59.5703125" style="443" customWidth="1"/>
    <col min="15892" max="15893" width="12.28515625" style="443" customWidth="1"/>
    <col min="15894" max="15894" width="1.140625" style="443" customWidth="1"/>
    <col min="15895" max="15896" width="12.28515625" style="443" customWidth="1"/>
    <col min="15897" max="15898" width="9.140625" style="443"/>
    <col min="15899" max="15899" width="10.42578125" style="443" customWidth="1"/>
    <col min="15900" max="16128" width="9.140625" style="443"/>
    <col min="16129" max="16129" width="3.7109375" style="443" customWidth="1"/>
    <col min="16130" max="16130" width="20.140625" style="443" customWidth="1"/>
    <col min="16131" max="16131" width="22.42578125" style="443" customWidth="1"/>
    <col min="16132" max="16132" width="34.5703125" style="443" customWidth="1"/>
    <col min="16133" max="16133" width="0.7109375" style="443" customWidth="1"/>
    <col min="16134" max="16135" width="17.140625" style="443" customWidth="1"/>
    <col min="16136" max="16136" width="0.7109375" style="443" customWidth="1"/>
    <col min="16137" max="16137" width="16.7109375" style="443" customWidth="1"/>
    <col min="16138" max="16138" width="17.140625" style="443" customWidth="1"/>
    <col min="16139" max="16139" width="0.7109375" style="443" customWidth="1"/>
    <col min="16140" max="16140" width="17.140625" style="443" customWidth="1"/>
    <col min="16141" max="16141" width="0.7109375" style="443" customWidth="1"/>
    <col min="16142" max="16142" width="17.140625" style="443" customWidth="1"/>
    <col min="16143" max="16143" width="3.5703125" style="443" customWidth="1"/>
    <col min="16144" max="16145" width="20" style="443" customWidth="1"/>
    <col min="16146" max="16146" width="1.140625" style="443" customWidth="1"/>
    <col min="16147" max="16147" width="59.5703125" style="443" customWidth="1"/>
    <col min="16148" max="16149" width="12.28515625" style="443" customWidth="1"/>
    <col min="16150" max="16150" width="1.140625" style="443" customWidth="1"/>
    <col min="16151" max="16152" width="12.28515625" style="443" customWidth="1"/>
    <col min="16153" max="16154" width="9.140625" style="443"/>
    <col min="16155" max="16155" width="10.42578125" style="443" customWidth="1"/>
    <col min="16156" max="16384" width="9.140625" style="443"/>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t="str">
        <f>+[1]OTCHET!H607</f>
        <v>nhif.bg</v>
      </c>
      <c r="J2" s="22"/>
      <c r="K2" s="8"/>
      <c r="L2" s="23" t="str">
        <f>+[1]OTCHET!H605</f>
        <v>zvaleva@nhif.bg</v>
      </c>
      <c r="M2" s="24"/>
      <c r="N2" s="25"/>
      <c r="O2" s="26"/>
      <c r="P2" s="27">
        <f>+[1]OTCHET!E15</f>
        <v>0</v>
      </c>
      <c r="Q2" s="28" t="str">
        <f>+[1]OTCHET!F15</f>
        <v>БЮДЖЕТ</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44377</v>
      </c>
      <c r="M6" s="17"/>
      <c r="N6" s="50" t="s">
        <v>11</v>
      </c>
      <c r="O6" s="3"/>
      <c r="P6" s="51">
        <f>[1]OTCHET!F9</f>
        <v>44377</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44377</v>
      </c>
      <c r="H9" s="17"/>
      <c r="I9" s="79">
        <f>+L4</f>
        <v>2021</v>
      </c>
      <c r="J9" s="80">
        <f>+L6</f>
        <v>44377</v>
      </c>
      <c r="K9" s="81"/>
      <c r="L9" s="82">
        <f>+L6</f>
        <v>44377</v>
      </c>
      <c r="M9" s="81"/>
      <c r="N9" s="83">
        <f>+L6</f>
        <v>44377</v>
      </c>
      <c r="O9" s="84"/>
      <c r="P9" s="85">
        <f>+L4</f>
        <v>2021</v>
      </c>
      <c r="Q9" s="86">
        <f>[1]OTCHET!F9</f>
        <v>44377</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f>+IF($P$2=0,$P13,0)</f>
        <v>3220304100</v>
      </c>
      <c r="G13" s="122">
        <f>+IF($P$2=0,$Q13,0)</f>
        <v>1632239464</v>
      </c>
      <c r="H13" s="17"/>
      <c r="I13" s="121">
        <f>+IF(OR($P$2=98,$P$2=42,$P$2=96,$P$2=97),$P13,0)</f>
        <v>0</v>
      </c>
      <c r="J13" s="122">
        <f>+IF(OR($P$2=98,$P$2=42,$P$2=96,$P$2=97),$Q13,0)</f>
        <v>0</v>
      </c>
      <c r="K13" s="109"/>
      <c r="L13" s="122">
        <f>+IF($P$2=33,$Q13,0)</f>
        <v>0</v>
      </c>
      <c r="M13" s="109"/>
      <c r="N13" s="123">
        <f>+ROUND(+G13+J13+L13,0)</f>
        <v>1632239464</v>
      </c>
      <c r="O13" s="111"/>
      <c r="P13" s="124">
        <f>+ROUND([1]OTCHET!E22+[1]OTCHET!E28+[1]OTCHET!E33+[1]OTCHET!E39+[1]OTCHET!E47+[1]OTCHET!E52+[1]OTCHET!E58+[1]OTCHET!E61+[1]OTCHET!E64+[1]OTCHET!E65+[1]OTCHET!E72+[1]OTCHET!E73,0)</f>
        <v>3220304100</v>
      </c>
      <c r="Q13" s="125">
        <f>+ROUND([1]OTCHET!F22+[1]OTCHET!F28+[1]OTCHET!F33+[1]OTCHET!F39+[1]OTCHET!F47+[1]OTCHET!F52+[1]OTCHET!F58+[1]OTCHET!F61+[1]OTCHET!F64+[1]OTCHET!F65+[1]OTCHET!F72+[1]OTCHET!F73,0)</f>
        <v>1632239464</v>
      </c>
      <c r="R13" s="52"/>
      <c r="S13" s="126" t="s">
        <v>33</v>
      </c>
      <c r="T13" s="127"/>
      <c r="U13" s="128"/>
      <c r="V13" s="90"/>
      <c r="W13" s="12"/>
      <c r="X13" s="12"/>
      <c r="Y13" s="12"/>
      <c r="Z13" s="12"/>
    </row>
    <row r="14" spans="1:27" s="13" customFormat="1" ht="15.75">
      <c r="A14" s="103"/>
      <c r="B14" s="129" t="s">
        <v>34</v>
      </c>
      <c r="C14" s="130"/>
      <c r="D14" s="131"/>
      <c r="E14" s="17"/>
      <c r="F14" s="132">
        <f t="shared" ref="F14:F22" si="0">+IF($P$2=0,$P14,0)</f>
        <v>0</v>
      </c>
      <c r="G14" s="133">
        <f t="shared" ref="G14:G22" si="1">+IF($P$2=0,$Q14,0)</f>
        <v>0</v>
      </c>
      <c r="H14" s="17"/>
      <c r="I14" s="132">
        <f t="shared" ref="I14:I22" si="2">+IF(OR($P$2=98,$P$2=42,$P$2=96,$P$2=97),$P14,0)</f>
        <v>0</v>
      </c>
      <c r="J14" s="133">
        <f t="shared" ref="J14:J22" si="3">+IF(OR($P$2=98,$P$2=42,$P$2=96,$P$2=97),$Q14,0)</f>
        <v>0</v>
      </c>
      <c r="K14" s="109"/>
      <c r="L14" s="133">
        <f t="shared" ref="L14:L22" si="4">+IF($P$2=33,$Q14,0)</f>
        <v>0</v>
      </c>
      <c r="M14" s="109"/>
      <c r="N14" s="134">
        <f t="shared" ref="N14:N22" si="5">+ROUND(+G14+J14+L14,0)</f>
        <v>0</v>
      </c>
      <c r="O14" s="111"/>
      <c r="P14" s="132">
        <f>+ROUND(+[1]OTCHET!E90+[1]OTCHET!E93+[1]OTCHET!E94+[1]OTCHET!E115+[1]OTCHET!E116,0)</f>
        <v>0</v>
      </c>
      <c r="Q14" s="133">
        <f>+ROUND(+[1]OTCHET!F90+[1]OTCHET!F93+[1]OTCHET!F94+[1]OTCHET!F115+[1]OTCHET!F116,0)</f>
        <v>0</v>
      </c>
      <c r="R14" s="52"/>
      <c r="S14" s="135" t="s">
        <v>35</v>
      </c>
      <c r="T14" s="136"/>
      <c r="U14" s="137"/>
      <c r="V14" s="90"/>
      <c r="W14" s="12"/>
      <c r="X14" s="12"/>
      <c r="Y14" s="12"/>
      <c r="Z14" s="12"/>
    </row>
    <row r="15" spans="1:27" s="13" customFormat="1" ht="15.75">
      <c r="A15" s="103"/>
      <c r="B15" s="138" t="s">
        <v>36</v>
      </c>
      <c r="C15" s="139"/>
      <c r="D15" s="140"/>
      <c r="E15" s="17"/>
      <c r="F15" s="141">
        <f t="shared" si="0"/>
        <v>0</v>
      </c>
      <c r="G15" s="142">
        <f t="shared" si="1"/>
        <v>0</v>
      </c>
      <c r="H15" s="17"/>
      <c r="I15" s="141">
        <f t="shared" si="2"/>
        <v>0</v>
      </c>
      <c r="J15" s="142">
        <f t="shared" si="3"/>
        <v>0</v>
      </c>
      <c r="K15" s="109"/>
      <c r="L15" s="142">
        <f t="shared" si="4"/>
        <v>0</v>
      </c>
      <c r="M15" s="109"/>
      <c r="N15" s="143">
        <f t="shared" si="5"/>
        <v>0</v>
      </c>
      <c r="O15" s="111"/>
      <c r="P15" s="141">
        <f>+ROUND(+[1]OTCHET!E115+[1]OTCHET!E116,0)</f>
        <v>0</v>
      </c>
      <c r="Q15" s="142">
        <f>+[1]OTCHET!F115+[1]OTCHET!F116</f>
        <v>0</v>
      </c>
      <c r="R15" s="52"/>
      <c r="S15" s="144" t="s">
        <v>37</v>
      </c>
      <c r="T15" s="145"/>
      <c r="U15" s="146"/>
      <c r="V15" s="90"/>
      <c r="W15" s="12"/>
      <c r="X15" s="12"/>
      <c r="Y15" s="12"/>
      <c r="Z15" s="12"/>
    </row>
    <row r="16" spans="1:27" s="13" customFormat="1" ht="15.75">
      <c r="A16" s="103"/>
      <c r="B16" s="118" t="s">
        <v>38</v>
      </c>
      <c r="C16" s="119"/>
      <c r="D16" s="120"/>
      <c r="E16" s="17"/>
      <c r="F16" s="147">
        <f t="shared" si="0"/>
        <v>20236100</v>
      </c>
      <c r="G16" s="148">
        <f t="shared" si="1"/>
        <v>10354343</v>
      </c>
      <c r="H16" s="17"/>
      <c r="I16" s="147">
        <f t="shared" si="2"/>
        <v>0</v>
      </c>
      <c r="J16" s="148">
        <f t="shared" si="3"/>
        <v>0</v>
      </c>
      <c r="K16" s="109"/>
      <c r="L16" s="148">
        <f t="shared" si="4"/>
        <v>0</v>
      </c>
      <c r="M16" s="109"/>
      <c r="N16" s="134">
        <f t="shared" si="5"/>
        <v>10354343</v>
      </c>
      <c r="O16" s="111"/>
      <c r="P16" s="147">
        <f>+ROUND(+[1]OTCHET!E110+[1]OTCHET!E111,0)</f>
        <v>20236100</v>
      </c>
      <c r="Q16" s="148">
        <f>+ROUND(+[1]OTCHET!F110+[1]OTCHET!F111,0)</f>
        <v>10354343</v>
      </c>
      <c r="R16" s="52"/>
      <c r="S16" s="126" t="s">
        <v>39</v>
      </c>
      <c r="T16" s="127"/>
      <c r="U16" s="128"/>
      <c r="V16" s="90"/>
      <c r="W16" s="12"/>
      <c r="X16" s="12"/>
      <c r="Y16" s="12"/>
      <c r="Z16" s="12"/>
    </row>
    <row r="17" spans="1:26" s="13" customFormat="1" ht="15.75">
      <c r="A17" s="103"/>
      <c r="B17" s="149" t="s">
        <v>40</v>
      </c>
      <c r="C17" s="150"/>
      <c r="D17" s="151"/>
      <c r="E17" s="17"/>
      <c r="F17" s="147">
        <f t="shared" si="0"/>
        <v>0</v>
      </c>
      <c r="G17" s="148">
        <f t="shared" si="1"/>
        <v>0</v>
      </c>
      <c r="H17" s="17"/>
      <c r="I17" s="147">
        <f t="shared" si="2"/>
        <v>0</v>
      </c>
      <c r="J17" s="148">
        <f t="shared" si="3"/>
        <v>0</v>
      </c>
      <c r="K17" s="109"/>
      <c r="L17" s="148">
        <f t="shared" si="4"/>
        <v>0</v>
      </c>
      <c r="M17" s="109"/>
      <c r="N17" s="134">
        <f t="shared" si="5"/>
        <v>0</v>
      </c>
      <c r="O17" s="111"/>
      <c r="P17" s="147">
        <f>+ROUND([1]OTCHET!E77,0)</f>
        <v>0</v>
      </c>
      <c r="Q17" s="148">
        <f>+ROUND([1]OTCHET!F77,0)</f>
        <v>0</v>
      </c>
      <c r="R17" s="52"/>
      <c r="S17" s="152" t="s">
        <v>41</v>
      </c>
      <c r="T17" s="153"/>
      <c r="U17" s="154"/>
      <c r="V17" s="90"/>
      <c r="W17" s="12"/>
      <c r="X17" s="12"/>
      <c r="Y17" s="12"/>
      <c r="Z17" s="12"/>
    </row>
    <row r="18" spans="1:26" s="13" customFormat="1" ht="15.75">
      <c r="A18" s="103"/>
      <c r="B18" s="149" t="s">
        <v>42</v>
      </c>
      <c r="C18" s="150"/>
      <c r="D18" s="151"/>
      <c r="E18" s="17"/>
      <c r="F18" s="147">
        <f t="shared" si="0"/>
        <v>6000</v>
      </c>
      <c r="G18" s="148">
        <f t="shared" si="1"/>
        <v>609</v>
      </c>
      <c r="H18" s="17"/>
      <c r="I18" s="147">
        <f t="shared" si="2"/>
        <v>0</v>
      </c>
      <c r="J18" s="148">
        <f t="shared" si="3"/>
        <v>0</v>
      </c>
      <c r="K18" s="109"/>
      <c r="L18" s="148">
        <f t="shared" si="4"/>
        <v>0</v>
      </c>
      <c r="M18" s="109"/>
      <c r="N18" s="134">
        <f t="shared" si="5"/>
        <v>609</v>
      </c>
      <c r="O18" s="111"/>
      <c r="P18" s="147">
        <f>+ROUND([1]OTCHET!E78+[1]OTCHET!E79,0)</f>
        <v>6000</v>
      </c>
      <c r="Q18" s="148">
        <f>+ROUND([1]OTCHET!F78+[1]OTCHET!F79,0)</f>
        <v>609</v>
      </c>
      <c r="R18" s="52"/>
      <c r="S18" s="152" t="s">
        <v>43</v>
      </c>
      <c r="T18" s="153"/>
      <c r="U18" s="154"/>
      <c r="V18" s="90"/>
      <c r="W18" s="12"/>
      <c r="X18" s="12"/>
      <c r="Y18" s="12"/>
      <c r="Z18" s="12"/>
    </row>
    <row r="19" spans="1:26" s="13" customFormat="1" ht="15.75">
      <c r="A19" s="103"/>
      <c r="B19" s="149" t="s">
        <v>44</v>
      </c>
      <c r="C19" s="150"/>
      <c r="D19" s="151"/>
      <c r="E19" s="17"/>
      <c r="F19" s="147">
        <f t="shared" si="0"/>
        <v>0</v>
      </c>
      <c r="G19" s="148">
        <f t="shared" si="1"/>
        <v>0</v>
      </c>
      <c r="H19" s="17"/>
      <c r="I19" s="147">
        <f t="shared" si="2"/>
        <v>0</v>
      </c>
      <c r="J19" s="148">
        <f t="shared" si="3"/>
        <v>0</v>
      </c>
      <c r="K19" s="109"/>
      <c r="L19" s="148">
        <f t="shared" si="4"/>
        <v>0</v>
      </c>
      <c r="M19" s="109"/>
      <c r="N19" s="134">
        <f t="shared" si="5"/>
        <v>0</v>
      </c>
      <c r="O19" s="111"/>
      <c r="P19" s="147">
        <f>+ROUND([1]OTCHET!E137++[1]OTCHET!E138,0)</f>
        <v>0</v>
      </c>
      <c r="Q19" s="148">
        <f>+ROUND([1]OTCHET!F137++[1]OTCHET!F138,0)</f>
        <v>0</v>
      </c>
      <c r="R19" s="52"/>
      <c r="S19" s="152" t="s">
        <v>45</v>
      </c>
      <c r="T19" s="153"/>
      <c r="U19" s="154"/>
      <c r="V19" s="90"/>
      <c r="W19" s="12"/>
      <c r="X19" s="12"/>
      <c r="Y19" s="12"/>
      <c r="Z19" s="12"/>
    </row>
    <row r="20" spans="1:26" s="13" customFormat="1" ht="15.75">
      <c r="A20" s="103"/>
      <c r="B20" s="149" t="s">
        <v>46</v>
      </c>
      <c r="C20" s="150"/>
      <c r="D20" s="151"/>
      <c r="E20" s="17"/>
      <c r="F20" s="147">
        <f t="shared" si="0"/>
        <v>100</v>
      </c>
      <c r="G20" s="148">
        <f t="shared" si="1"/>
        <v>4</v>
      </c>
      <c r="H20" s="17"/>
      <c r="I20" s="147">
        <f t="shared" si="2"/>
        <v>0</v>
      </c>
      <c r="J20" s="148">
        <f t="shared" si="3"/>
        <v>0</v>
      </c>
      <c r="K20" s="109"/>
      <c r="L20" s="148">
        <f t="shared" si="4"/>
        <v>0</v>
      </c>
      <c r="M20" s="109"/>
      <c r="N20" s="134">
        <f t="shared" si="5"/>
        <v>4</v>
      </c>
      <c r="O20" s="111"/>
      <c r="P20" s="147">
        <f>+ROUND(+SUM([1]OTCHET!E81:E89),0)</f>
        <v>100</v>
      </c>
      <c r="Q20" s="148">
        <f>+ROUND(+SUM([1]OTCHET!F81:F89),0)</f>
        <v>4</v>
      </c>
      <c r="R20" s="52"/>
      <c r="S20" s="152" t="s">
        <v>47</v>
      </c>
      <c r="T20" s="153"/>
      <c r="U20" s="154"/>
      <c r="V20" s="90"/>
      <c r="W20" s="12"/>
      <c r="X20" s="12"/>
      <c r="Y20" s="12"/>
      <c r="Z20" s="12"/>
    </row>
    <row r="21" spans="1:26" s="13" customFormat="1" ht="15.75">
      <c r="A21" s="103"/>
      <c r="B21" s="149" t="s">
        <v>48</v>
      </c>
      <c r="C21" s="150"/>
      <c r="D21" s="151"/>
      <c r="E21" s="17"/>
      <c r="F21" s="147">
        <f t="shared" si="0"/>
        <v>0</v>
      </c>
      <c r="G21" s="148">
        <f t="shared" si="1"/>
        <v>0</v>
      </c>
      <c r="H21" s="17"/>
      <c r="I21" s="147">
        <f t="shared" si="2"/>
        <v>0</v>
      </c>
      <c r="J21" s="148">
        <f t="shared" si="3"/>
        <v>0</v>
      </c>
      <c r="K21" s="109"/>
      <c r="L21" s="148">
        <f t="shared" si="4"/>
        <v>0</v>
      </c>
      <c r="M21" s="109"/>
      <c r="N21" s="134">
        <f t="shared" si="5"/>
        <v>0</v>
      </c>
      <c r="O21" s="111"/>
      <c r="P21" s="147">
        <f>+ROUND([1]OTCHET!E75+[1]OTCHET!E76+[1]OTCHET!E80,0)</f>
        <v>0</v>
      </c>
      <c r="Q21" s="148">
        <f>+ROUND([1]OTCHET!F75+[1]OTCHET!F76+[1]OTCHET!F80,0)</f>
        <v>0</v>
      </c>
      <c r="R21" s="52"/>
      <c r="S21" s="152" t="s">
        <v>49</v>
      </c>
      <c r="T21" s="153"/>
      <c r="U21" s="154"/>
      <c r="V21" s="90"/>
      <c r="W21" s="12"/>
      <c r="X21" s="12"/>
      <c r="Y21" s="12"/>
      <c r="Z21" s="12"/>
    </row>
    <row r="22" spans="1:26" s="13" customFormat="1" ht="15.75">
      <c r="A22" s="103"/>
      <c r="B22" s="155" t="s">
        <v>50</v>
      </c>
      <c r="C22" s="156"/>
      <c r="D22" s="157"/>
      <c r="E22" s="17"/>
      <c r="F22" s="132">
        <f t="shared" si="0"/>
        <v>249485</v>
      </c>
      <c r="G22" s="133">
        <f t="shared" si="1"/>
        <v>213362</v>
      </c>
      <c r="H22" s="17"/>
      <c r="I22" s="132">
        <f t="shared" si="2"/>
        <v>0</v>
      </c>
      <c r="J22" s="133">
        <f t="shared" si="3"/>
        <v>0</v>
      </c>
      <c r="K22" s="109"/>
      <c r="L22" s="133">
        <f t="shared" si="4"/>
        <v>0</v>
      </c>
      <c r="M22" s="109"/>
      <c r="N22" s="158">
        <f t="shared" si="5"/>
        <v>213362</v>
      </c>
      <c r="O22" s="111"/>
      <c r="P22" s="132">
        <f>+ROUND([1]OTCHET!E113+[1]OTCHET!E114+[1]OTCHET!E120,0)</f>
        <v>249485</v>
      </c>
      <c r="Q22" s="133">
        <f>+ROUND([1]OTCHET!F113+[1]OTCHET!F114+[1]OTCHET!F120,0)</f>
        <v>213362</v>
      </c>
      <c r="R22" s="52"/>
      <c r="S22" s="159" t="s">
        <v>51</v>
      </c>
      <c r="T22" s="160"/>
      <c r="U22" s="161"/>
      <c r="V22" s="90"/>
      <c r="W22" s="12"/>
      <c r="X22" s="12"/>
      <c r="Y22" s="12"/>
      <c r="Z22" s="12"/>
    </row>
    <row r="23" spans="1:26" s="13" customFormat="1" ht="15.75">
      <c r="A23" s="103"/>
      <c r="B23" s="162" t="s">
        <v>52</v>
      </c>
      <c r="C23" s="163"/>
      <c r="D23" s="164"/>
      <c r="E23" s="17"/>
      <c r="F23" s="165">
        <f>+ROUND(+SUM(F13,F14,F16,F17,F18,F19,F20,F21,F22),0)</f>
        <v>3240795785</v>
      </c>
      <c r="G23" s="166">
        <f>+ROUND(+SUM(G13,G14,G16,G17,G18,G19,G20,G21,G22),0)</f>
        <v>1642807782</v>
      </c>
      <c r="H23" s="17"/>
      <c r="I23" s="165">
        <f>+ROUND(+SUM(I13,I14,I16,I17,I18,I19,I20,I21,I22),0)</f>
        <v>0</v>
      </c>
      <c r="J23" s="166">
        <f>+ROUND(+SUM(J13,J14,J16,J17,J18,J19,J20,J21,J22),0)</f>
        <v>0</v>
      </c>
      <c r="K23" s="109"/>
      <c r="L23" s="166">
        <f>+ROUND(+SUM(L13,L14,L16,L17,L18,L19,L20,L21,L22),0)</f>
        <v>0</v>
      </c>
      <c r="M23" s="109"/>
      <c r="N23" s="167">
        <f>+ROUND(+SUM(N13,N14,N16,N17,N18,N19,N20,N21,N22),0)</f>
        <v>1642807782</v>
      </c>
      <c r="O23" s="111"/>
      <c r="P23" s="165">
        <f>+ROUND(+SUM(P13,P14,P16,P17,P18,P19,P20,P21,P22),0)</f>
        <v>3240795785</v>
      </c>
      <c r="Q23" s="166">
        <f>+ROUND(+SUM(Q13,Q14,Q16,Q17,Q18,Q19,Q20,Q21,Q22),0)</f>
        <v>1642807782</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f>+IF($P$2=0,$P25,0)</f>
        <v>0</v>
      </c>
      <c r="G25" s="122">
        <f>+IF($P$2=0,$Q25,0)</f>
        <v>0</v>
      </c>
      <c r="H25" s="17"/>
      <c r="I25" s="121">
        <f>+IF(OR($P$2=98,$P$2=42,$P$2=96,$P$2=97),$P25,0)</f>
        <v>0</v>
      </c>
      <c r="J25" s="122">
        <f>+IF(OR($P$2=98,$P$2=42,$P$2=96,$P$2=97),$Q25,0)</f>
        <v>0</v>
      </c>
      <c r="K25" s="109"/>
      <c r="L25" s="122">
        <f>+IF($P$2=33,$Q25,0)</f>
        <v>0</v>
      </c>
      <c r="M25" s="109"/>
      <c r="N25" s="123">
        <f>+ROUND(+G25+J25+L25,0)</f>
        <v>0</v>
      </c>
      <c r="O25" s="111"/>
      <c r="P25" s="121">
        <f>+ROUND([1]OTCHET!E135,0)</f>
        <v>0</v>
      </c>
      <c r="Q25" s="122">
        <f>+ROUND([1]OTCHET!F135,0)</f>
        <v>0</v>
      </c>
      <c r="R25" s="52"/>
      <c r="S25" s="126" t="s">
        <v>56</v>
      </c>
      <c r="T25" s="127"/>
      <c r="U25" s="128"/>
      <c r="V25" s="90"/>
      <c r="W25" s="12"/>
      <c r="X25" s="12"/>
      <c r="Y25" s="12"/>
      <c r="Z25" s="12"/>
    </row>
    <row r="26" spans="1:26" s="13" customFormat="1" ht="15.75">
      <c r="A26" s="103"/>
      <c r="B26" s="149" t="s">
        <v>57</v>
      </c>
      <c r="C26" s="150"/>
      <c r="D26" s="151"/>
      <c r="E26" s="17"/>
      <c r="F26" s="147">
        <f>+IF($P$2=0,$P26,0)</f>
        <v>0</v>
      </c>
      <c r="G26" s="148">
        <f>+IF($P$2=0,$Q26,0)</f>
        <v>0</v>
      </c>
      <c r="H26" s="17"/>
      <c r="I26" s="147">
        <f>+IF(OR($P$2=98,$P$2=42,$P$2=96,$P$2=97),$P26,0)</f>
        <v>0</v>
      </c>
      <c r="J26" s="148">
        <f>+IF(OR($P$2=98,$P$2=42,$P$2=96,$P$2=97),$Q26,0)</f>
        <v>0</v>
      </c>
      <c r="K26" s="109"/>
      <c r="L26" s="148">
        <f>+IF($P$2=33,$Q26,0)</f>
        <v>0</v>
      </c>
      <c r="M26" s="109"/>
      <c r="N26" s="134">
        <f>+ROUND(+G26+J26+L26,0)</f>
        <v>0</v>
      </c>
      <c r="O26" s="111"/>
      <c r="P26" s="147">
        <f>+ROUND(+SUM([1]OTCHET!E126:E134)+[1]OTCHET!E136,0)</f>
        <v>0</v>
      </c>
      <c r="Q26" s="148">
        <f>+ROUND(+SUM([1]OTCHET!F126:F134)+[1]OTCHET!F136,0)</f>
        <v>0</v>
      </c>
      <c r="R26" s="52"/>
      <c r="S26" s="152" t="s">
        <v>58</v>
      </c>
      <c r="T26" s="153"/>
      <c r="U26" s="154"/>
      <c r="V26" s="90"/>
      <c r="W26" s="12"/>
      <c r="X26" s="12"/>
      <c r="Y26" s="12"/>
      <c r="Z26" s="12"/>
    </row>
    <row r="27" spans="1:26" s="13" customFormat="1" ht="15.75">
      <c r="A27" s="103"/>
      <c r="B27" s="155" t="s">
        <v>59</v>
      </c>
      <c r="C27" s="156"/>
      <c r="D27" s="157"/>
      <c r="E27" s="17"/>
      <c r="F27" s="132">
        <f>+IF($P$2=0,$P27,0)</f>
        <v>0</v>
      </c>
      <c r="G27" s="133">
        <f>+IF($P$2=0,$Q27,0)</f>
        <v>0</v>
      </c>
      <c r="H27" s="17"/>
      <c r="I27" s="132">
        <f>+IF(OR($P$2=98,$P$2=42,$P$2=96,$P$2=97),$P27,0)</f>
        <v>0</v>
      </c>
      <c r="J27" s="133">
        <f>+IF(OR($P$2=98,$P$2=42,$P$2=96,$P$2=97),$Q27,0)</f>
        <v>0</v>
      </c>
      <c r="K27" s="109"/>
      <c r="L27" s="133">
        <f>+IF($P$2=33,$Q27,0)</f>
        <v>0</v>
      </c>
      <c r="M27" s="109"/>
      <c r="N27" s="158">
        <f>+ROUND(+G27+J27+L27,0)</f>
        <v>0</v>
      </c>
      <c r="O27" s="111"/>
      <c r="P27" s="132">
        <f>+ROUND(+[1]OTCHET!E109,0)</f>
        <v>0</v>
      </c>
      <c r="Q27" s="133">
        <f>+ROUND(+[1]OTCHET!F109,0)</f>
        <v>0</v>
      </c>
      <c r="R27" s="52"/>
      <c r="S27" s="159" t="s">
        <v>60</v>
      </c>
      <c r="T27" s="160"/>
      <c r="U27" s="161"/>
      <c r="V27" s="90"/>
      <c r="W27" s="12"/>
      <c r="X27" s="12"/>
      <c r="Y27" s="12"/>
      <c r="Z27" s="12"/>
    </row>
    <row r="28" spans="1:26" s="13" customFormat="1" ht="15.75">
      <c r="A28" s="103"/>
      <c r="B28" s="162" t="s">
        <v>61</v>
      </c>
      <c r="C28" s="163"/>
      <c r="D28" s="164"/>
      <c r="E28" s="17"/>
      <c r="F28" s="165">
        <f>+ROUND(+SUM(F25:F27),0)</f>
        <v>0</v>
      </c>
      <c r="G28" s="166">
        <f>+ROUND(+SUM(G25:G27),0)</f>
        <v>0</v>
      </c>
      <c r="H28" s="17"/>
      <c r="I28" s="165">
        <f>+ROUND(+SUM(I25:I27),0)</f>
        <v>0</v>
      </c>
      <c r="J28" s="166">
        <f>+ROUND(+SUM(J25:J27),0)</f>
        <v>0</v>
      </c>
      <c r="K28" s="109"/>
      <c r="L28" s="166">
        <f>+ROUND(+SUM(L25:L27),0)</f>
        <v>0</v>
      </c>
      <c r="M28" s="109"/>
      <c r="N28" s="167">
        <f>+ROUND(+SUM(N25:N27),0)</f>
        <v>0</v>
      </c>
      <c r="O28" s="111"/>
      <c r="P28" s="165">
        <f>+ROUND(+SUM(P25:P27),0)</f>
        <v>0</v>
      </c>
      <c r="Q28" s="166">
        <f>+ROUND(+SUM(Q25:Q27),0)</f>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f>+IF($P$2=0,$P35,0)</f>
        <v>0</v>
      </c>
      <c r="G35" s="166">
        <f>+IF($P$2=0,$Q35,0)</f>
        <v>-260259</v>
      </c>
      <c r="H35" s="17"/>
      <c r="I35" s="165">
        <f>+IF(OR($P$2=98,$P$2=42,$P$2=96,$P$2=97),$P35,0)</f>
        <v>0</v>
      </c>
      <c r="J35" s="166">
        <f>+IF(OR($P$2=98,$P$2=42,$P$2=96,$P$2=97),$Q35,0)</f>
        <v>0</v>
      </c>
      <c r="K35" s="109"/>
      <c r="L35" s="166">
        <f>+IF($P$2=33,$Q35,0)</f>
        <v>0</v>
      </c>
      <c r="M35" s="109"/>
      <c r="N35" s="167">
        <f t="shared" ref="N35:N40" si="6">+ROUND(+G35+J35+L35,0)</f>
        <v>-260259</v>
      </c>
      <c r="O35" s="111"/>
      <c r="P35" s="165">
        <f>+ROUND(+[1]OTCHET!E121+[1]OTCHET!E119,0)</f>
        <v>0</v>
      </c>
      <c r="Q35" s="166">
        <f>+ROUND(+[1]OTCHET!F121+[1]OTCHET!F119,0)</f>
        <v>-260259</v>
      </c>
      <c r="R35" s="52"/>
      <c r="S35" s="168" t="s">
        <v>69</v>
      </c>
      <c r="T35" s="169"/>
      <c r="U35" s="170"/>
      <c r="V35" s="90"/>
      <c r="W35" s="12"/>
      <c r="X35" s="12"/>
      <c r="Y35" s="12"/>
      <c r="Z35" s="12"/>
    </row>
    <row r="36" spans="1:26" s="13" customFormat="1" ht="15.75">
      <c r="A36" s="103"/>
      <c r="B36" s="211" t="s">
        <v>70</v>
      </c>
      <c r="C36" s="212"/>
      <c r="D36" s="213"/>
      <c r="E36" s="17"/>
      <c r="F36" s="214">
        <f>+IF($P$2=0,$P36,0)</f>
        <v>0</v>
      </c>
      <c r="G36" s="215">
        <f>+IF($P$2=0,$Q36,0)</f>
        <v>0</v>
      </c>
      <c r="H36" s="17"/>
      <c r="I36" s="214">
        <f>+IF(OR($P$2=98,$P$2=42,$P$2=96,$P$2=97),$P36,0)</f>
        <v>0</v>
      </c>
      <c r="J36" s="215">
        <f>+IF(OR($P$2=98,$P$2=42,$P$2=96,$P$2=97),$Q36,0)</f>
        <v>0</v>
      </c>
      <c r="K36" s="109"/>
      <c r="L36" s="215">
        <f>+IF($P$2=33,$Q36,0)</f>
        <v>0</v>
      </c>
      <c r="M36" s="109"/>
      <c r="N36" s="216">
        <f t="shared" si="6"/>
        <v>0</v>
      </c>
      <c r="O36" s="111"/>
      <c r="P36" s="214">
        <f>+ROUND([1]OTCHET!E122,0)</f>
        <v>0</v>
      </c>
      <c r="Q36" s="215">
        <f>+ROUND([1]OTCHET!F122,0)</f>
        <v>0</v>
      </c>
      <c r="R36" s="52"/>
      <c r="S36" s="217" t="s">
        <v>71</v>
      </c>
      <c r="T36" s="218"/>
      <c r="U36" s="219"/>
      <c r="V36" s="90"/>
      <c r="W36" s="12"/>
      <c r="X36" s="12"/>
      <c r="Y36" s="12"/>
      <c r="Z36" s="12"/>
    </row>
    <row r="37" spans="1:26" s="13" customFormat="1" ht="15.75">
      <c r="A37" s="103"/>
      <c r="B37" s="220" t="s">
        <v>72</v>
      </c>
      <c r="C37" s="221"/>
      <c r="D37" s="222"/>
      <c r="E37" s="17"/>
      <c r="F37" s="223">
        <f>+IF($P$2=0,$P37,0)</f>
        <v>0</v>
      </c>
      <c r="G37" s="224">
        <f>+IF($P$2=0,$Q37,0)</f>
        <v>-119</v>
      </c>
      <c r="H37" s="17"/>
      <c r="I37" s="223">
        <f>+IF(OR($P$2=98,$P$2=42,$P$2=96,$P$2=97),$P37,0)</f>
        <v>0</v>
      </c>
      <c r="J37" s="224">
        <f>+IF(OR($P$2=98,$P$2=42,$P$2=96,$P$2=97),$Q37,0)</f>
        <v>0</v>
      </c>
      <c r="K37" s="109"/>
      <c r="L37" s="224">
        <f>+IF($P$2=33,$Q37,0)</f>
        <v>0</v>
      </c>
      <c r="M37" s="109"/>
      <c r="N37" s="225">
        <f t="shared" si="6"/>
        <v>-119</v>
      </c>
      <c r="O37" s="111"/>
      <c r="P37" s="223">
        <f>+ROUND([1]OTCHET!E123,0)</f>
        <v>0</v>
      </c>
      <c r="Q37" s="224">
        <f>+ROUND([1]OTCHET!F123,0)</f>
        <v>-119</v>
      </c>
      <c r="R37" s="52"/>
      <c r="S37" s="226" t="s">
        <v>73</v>
      </c>
      <c r="T37" s="227"/>
      <c r="U37" s="228"/>
      <c r="V37" s="90"/>
      <c r="W37" s="12"/>
      <c r="X37" s="12"/>
      <c r="Y37" s="12"/>
      <c r="Z37" s="12"/>
    </row>
    <row r="38" spans="1:26" s="13" customFormat="1" ht="15.75">
      <c r="A38" s="103"/>
      <c r="B38" s="229" t="s">
        <v>74</v>
      </c>
      <c r="C38" s="230"/>
      <c r="D38" s="231"/>
      <c r="E38" s="17"/>
      <c r="F38" s="232">
        <f>+IF($P$2=0,$P38,0)</f>
        <v>0</v>
      </c>
      <c r="G38" s="233">
        <f>+IF($P$2=0,$Q38,0)</f>
        <v>0</v>
      </c>
      <c r="H38" s="17"/>
      <c r="I38" s="232">
        <f>+IF(OR($P$2=98,$P$2=42,$P$2=96,$P$2=97),$P38,0)</f>
        <v>0</v>
      </c>
      <c r="J38" s="233">
        <f>+IF(OR($P$2=98,$P$2=42,$P$2=96,$P$2=97),$Q38,0)</f>
        <v>0</v>
      </c>
      <c r="K38" s="109"/>
      <c r="L38" s="233">
        <f>+IF($P$2=33,$Q38,0)</f>
        <v>0</v>
      </c>
      <c r="M38" s="109"/>
      <c r="N38" s="234">
        <f t="shared" si="6"/>
        <v>0</v>
      </c>
      <c r="O38" s="111"/>
      <c r="P38" s="232">
        <f>+ROUND([1]OTCHET!E124,0)</f>
        <v>0</v>
      </c>
      <c r="Q38" s="233">
        <f>+ROUND([1]OTCHET!F124,0)</f>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f>+IF($P$2=0,$P40,0)</f>
        <v>6115</v>
      </c>
      <c r="G40" s="166">
        <f>+IF($P$2=0,$Q40,0)</f>
        <v>0</v>
      </c>
      <c r="H40" s="17"/>
      <c r="I40" s="165">
        <f>+IF(OR($P$2=98,$P$2=42,$P$2=96,$P$2=97),$P40,0)</f>
        <v>0</v>
      </c>
      <c r="J40" s="166">
        <f>+IF(OR($P$2=98,$P$2=42,$P$2=96,$P$2=97),$Q40,0)</f>
        <v>0</v>
      </c>
      <c r="K40" s="109"/>
      <c r="L40" s="166">
        <f>+IF($P$2=33,$Q40,0)</f>
        <v>0</v>
      </c>
      <c r="M40" s="109"/>
      <c r="N40" s="167">
        <f t="shared" si="6"/>
        <v>0</v>
      </c>
      <c r="O40" s="111"/>
      <c r="P40" s="165">
        <f>+ROUND([1]OTCHET!E117+[1]OTCHET!E118,0)</f>
        <v>6115</v>
      </c>
      <c r="Q40" s="166">
        <f>+ROUND([1]OTCHET!F117+[1]OTCHET!F118,0)</f>
        <v>0</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f>+IF($P$2=0,$P42,0)</f>
        <v>0</v>
      </c>
      <c r="G42" s="122">
        <f>+IF($P$2=0,$Q42,0)</f>
        <v>0</v>
      </c>
      <c r="H42" s="17"/>
      <c r="I42" s="121">
        <f>+IF(OR($P$2=98,$P$2=42,$P$2=96,$P$2=97),$P42,0)</f>
        <v>0</v>
      </c>
      <c r="J42" s="122">
        <f>+IF(OR($P$2=98,$P$2=42,$P$2=96,$P$2=97),$Q42,0)</f>
        <v>0</v>
      </c>
      <c r="K42" s="109"/>
      <c r="L42" s="122">
        <f>+IF($P$2=33,$Q42,0)</f>
        <v>0</v>
      </c>
      <c r="M42" s="109"/>
      <c r="N42" s="123">
        <f>+ROUND(+G42+J42+L42,0)</f>
        <v>0</v>
      </c>
      <c r="O42" s="111"/>
      <c r="P42" s="121">
        <f>+ROUND([1]OTCHET!E143+[1]OTCHET!E144+[1]OTCHET!E161+[1]OTCHET!E162,0)</f>
        <v>0</v>
      </c>
      <c r="Q42" s="122">
        <f>+ROUND([1]OTCHET!F143+[1]OTCHET!F144+[1]OTCHET!F161+[1]OTCHET!F162,0)</f>
        <v>0</v>
      </c>
      <c r="R42" s="52"/>
      <c r="S42" s="126" t="s">
        <v>80</v>
      </c>
      <c r="T42" s="127"/>
      <c r="U42" s="128"/>
      <c r="V42" s="90"/>
      <c r="W42" s="12"/>
      <c r="X42" s="12"/>
      <c r="Y42" s="12"/>
      <c r="Z42" s="12"/>
    </row>
    <row r="43" spans="1:26" s="13" customFormat="1" ht="15.75">
      <c r="A43" s="103"/>
      <c r="B43" s="149" t="s">
        <v>81</v>
      </c>
      <c r="C43" s="150"/>
      <c r="D43" s="151"/>
      <c r="E43" s="17"/>
      <c r="F43" s="147">
        <f>+IF($P$2=0,$P43,0)</f>
        <v>0</v>
      </c>
      <c r="G43" s="148">
        <f>+IF($P$2=0,$Q43,0)</f>
        <v>0</v>
      </c>
      <c r="H43" s="17"/>
      <c r="I43" s="147">
        <f>+IF(OR($P$2=98,$P$2=42,$P$2=96,$P$2=97),$P43,0)</f>
        <v>0</v>
      </c>
      <c r="J43" s="148">
        <f>+IF(OR($P$2=98,$P$2=42,$P$2=96,$P$2=97),$Q43,0)</f>
        <v>0</v>
      </c>
      <c r="K43" s="109"/>
      <c r="L43" s="148">
        <f>+IF($P$2=33,$Q43,0)</f>
        <v>0</v>
      </c>
      <c r="M43" s="109"/>
      <c r="N43" s="134">
        <f>+ROUND(+G43+J43+L43,0)</f>
        <v>0</v>
      </c>
      <c r="O43" s="111"/>
      <c r="P43" s="147">
        <f>+ROUND(+SUM([1]OTCHET!E145:E150)+SUM([1]OTCHET!E163:E168),0)</f>
        <v>0</v>
      </c>
      <c r="Q43" s="148">
        <f>+ROUND(+SUM([1]OTCHET!F145:F150)+SUM([1]OTCHET!F163:F168),0)</f>
        <v>0</v>
      </c>
      <c r="R43" s="52"/>
      <c r="S43" s="152" t="s">
        <v>82</v>
      </c>
      <c r="T43" s="153"/>
      <c r="U43" s="154"/>
      <c r="V43" s="90"/>
      <c r="W43" s="12"/>
      <c r="X43" s="12"/>
      <c r="Y43" s="12"/>
      <c r="Z43" s="12"/>
    </row>
    <row r="44" spans="1:26" s="13" customFormat="1" ht="15.75">
      <c r="A44" s="103"/>
      <c r="B44" s="149" t="s">
        <v>83</v>
      </c>
      <c r="C44" s="150"/>
      <c r="D44" s="151"/>
      <c r="E44" s="17"/>
      <c r="F44" s="147">
        <f>+IF($P$2=0,$P44,0)</f>
        <v>0</v>
      </c>
      <c r="G44" s="148">
        <f>+IF($P$2=0,$Q44,0)</f>
        <v>0</v>
      </c>
      <c r="H44" s="17"/>
      <c r="I44" s="147">
        <f>+IF(OR($P$2=98,$P$2=42,$P$2=96,$P$2=97),$P44,0)</f>
        <v>0</v>
      </c>
      <c r="J44" s="148">
        <f>+IF(OR($P$2=98,$P$2=42,$P$2=96,$P$2=97),$Q44,0)</f>
        <v>0</v>
      </c>
      <c r="K44" s="109"/>
      <c r="L44" s="148">
        <f>+IF($P$2=33,$Q44,0)</f>
        <v>0</v>
      </c>
      <c r="M44" s="109"/>
      <c r="N44" s="134">
        <f>+ROUND(+G44+J44+L44,0)</f>
        <v>0</v>
      </c>
      <c r="O44" s="111"/>
      <c r="P44" s="147">
        <f>+ROUND([1]OTCHET!E151,0)</f>
        <v>0</v>
      </c>
      <c r="Q44" s="148">
        <f>+ROUND([1]OTCHET!F151,0)</f>
        <v>0</v>
      </c>
      <c r="R44" s="52"/>
      <c r="S44" s="152" t="s">
        <v>84</v>
      </c>
      <c r="T44" s="153"/>
      <c r="U44" s="154"/>
      <c r="V44" s="90"/>
      <c r="W44" s="12"/>
      <c r="X44" s="12"/>
      <c r="Y44" s="12"/>
      <c r="Z44" s="12"/>
    </row>
    <row r="45" spans="1:26" s="13" customFormat="1" ht="15.75">
      <c r="A45" s="103"/>
      <c r="B45" s="155" t="s">
        <v>85</v>
      </c>
      <c r="C45" s="156"/>
      <c r="D45" s="157"/>
      <c r="E45" s="17"/>
      <c r="F45" s="132">
        <f>+IF($P$2=0,$P45,0)</f>
        <v>0</v>
      </c>
      <c r="G45" s="133">
        <f>+IF($P$2=0,$Q45,0)</f>
        <v>8777</v>
      </c>
      <c r="H45" s="17"/>
      <c r="I45" s="132">
        <f>+IF(OR($P$2=98,$P$2=42,$P$2=96,$P$2=97),$P45,0)</f>
        <v>0</v>
      </c>
      <c r="J45" s="133">
        <f>+IF(OR($P$2=98,$P$2=42,$P$2=96,$P$2=97),$Q45,0)</f>
        <v>0</v>
      </c>
      <c r="K45" s="109"/>
      <c r="L45" s="133">
        <f>+IF($P$2=33,$Q45,0)</f>
        <v>0</v>
      </c>
      <c r="M45" s="109"/>
      <c r="N45" s="158">
        <f>+ROUND(+G45+J45+L45,0)</f>
        <v>8777</v>
      </c>
      <c r="O45" s="111"/>
      <c r="P45" s="132">
        <f>+ROUND([1]OTCHET!E139,0)</f>
        <v>0</v>
      </c>
      <c r="Q45" s="133">
        <f>+ROUND([1]OTCHET!F139,0)</f>
        <v>8777</v>
      </c>
      <c r="R45" s="52"/>
      <c r="S45" s="159" t="s">
        <v>86</v>
      </c>
      <c r="T45" s="160"/>
      <c r="U45" s="161"/>
      <c r="V45" s="90"/>
      <c r="W45" s="12"/>
      <c r="X45" s="12"/>
      <c r="Y45" s="12"/>
      <c r="Z45" s="12"/>
    </row>
    <row r="46" spans="1:26" s="13" customFormat="1" ht="15.75">
      <c r="A46" s="103"/>
      <c r="B46" s="162" t="s">
        <v>87</v>
      </c>
      <c r="C46" s="163"/>
      <c r="D46" s="164"/>
      <c r="E46" s="17"/>
      <c r="F46" s="165">
        <f>+ROUND(+SUM(F42:F45),0)</f>
        <v>0</v>
      </c>
      <c r="G46" s="166">
        <f>+ROUND(+SUM(G42:G45),0)</f>
        <v>8777</v>
      </c>
      <c r="H46" s="17"/>
      <c r="I46" s="165">
        <f>+ROUND(+SUM(I42:I45),0)</f>
        <v>0</v>
      </c>
      <c r="J46" s="166">
        <f>+ROUND(+SUM(J42:J45),0)</f>
        <v>0</v>
      </c>
      <c r="K46" s="109"/>
      <c r="L46" s="166">
        <f>+ROUND(+SUM(L42:L45),0)</f>
        <v>0</v>
      </c>
      <c r="M46" s="109"/>
      <c r="N46" s="167">
        <f>+ROUND(+SUM(N42:N45),0)</f>
        <v>8777</v>
      </c>
      <c r="O46" s="111"/>
      <c r="P46" s="165">
        <f>+ROUND(+SUM(P42:P45),0)</f>
        <v>0</v>
      </c>
      <c r="Q46" s="166">
        <f>+ROUND(+SUM(Q42:Q45),0)</f>
        <v>8777</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f>+ROUND(F23+F28+F35+F40+F46,0)</f>
        <v>3240801900</v>
      </c>
      <c r="G48" s="252">
        <f>+ROUND(G23+G28+G35+G40+G46,0)</f>
        <v>1642556300</v>
      </c>
      <c r="H48" s="17"/>
      <c r="I48" s="251">
        <f>+ROUND(I23+I28+I35+I40+I46,0)</f>
        <v>0</v>
      </c>
      <c r="J48" s="252">
        <f>+ROUND(J23+J28+J35+J40+J46,0)</f>
        <v>0</v>
      </c>
      <c r="K48" s="109"/>
      <c r="L48" s="252">
        <f>+ROUND(L23+L28+L35+L40+L46,0)</f>
        <v>0</v>
      </c>
      <c r="M48" s="109"/>
      <c r="N48" s="253">
        <f>+ROUND(N23+N28+N35+N40+N46,0)</f>
        <v>1642556300</v>
      </c>
      <c r="O48" s="254"/>
      <c r="P48" s="251">
        <f>+ROUND(P23+P28+P35+P40+P46,0)</f>
        <v>3240801900</v>
      </c>
      <c r="Q48" s="252">
        <f>+ROUND(Q23+Q28+Q35+Q40+Q46,0)</f>
        <v>1642556300</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f>+IF($P$2=0,$P51,0)</f>
        <v>13542844</v>
      </c>
      <c r="G51" s="116">
        <f>+IF($P$2=0,$Q51,0)</f>
        <v>9707779</v>
      </c>
      <c r="H51" s="17"/>
      <c r="I51" s="115">
        <f>+IF(OR($P$2=98,$P$2=42,$P$2=96,$P$2=97),$P51,0)</f>
        <v>0</v>
      </c>
      <c r="J51" s="116">
        <f>+IF(OR($P$2=98,$P$2=42,$P$2=96,$P$2=97),$Q51,0)</f>
        <v>0</v>
      </c>
      <c r="K51" s="109"/>
      <c r="L51" s="116">
        <f>+IF($P$2=33,$Q51,0)</f>
        <v>0</v>
      </c>
      <c r="M51" s="109"/>
      <c r="N51" s="175">
        <f>+ROUND(+G51+J51+L51,0)</f>
        <v>9707779</v>
      </c>
      <c r="O51" s="111"/>
      <c r="P51" s="115">
        <f>+ROUND([1]OTCHET!E205-SUM([1]OTCHET!E217:E219)+[1]OTCHET!E271+IF(+OR([1]OTCHET!$F$12="5500",[1]OTCHET!$F$12="5600"),0,+[1]OTCHET!E297),0)</f>
        <v>13542844</v>
      </c>
      <c r="Q51" s="116">
        <f>+ROUND([1]OTCHET!F205-SUM([1]OTCHET!F217:F219)+[1]OTCHET!F271+IF(+OR([1]OTCHET!$F$12="5500",[1]OTCHET!$F$12="5600"),0,+[1]OTCHET!F297),0)</f>
        <v>9707779</v>
      </c>
      <c r="R51" s="52"/>
      <c r="S51" s="126" t="s">
        <v>94</v>
      </c>
      <c r="T51" s="127"/>
      <c r="U51" s="128"/>
      <c r="V51" s="90"/>
      <c r="W51" s="12"/>
      <c r="X51" s="12"/>
      <c r="Y51" s="12"/>
      <c r="Z51" s="12"/>
    </row>
    <row r="52" spans="1:26" s="13" customFormat="1" ht="15.75">
      <c r="A52" s="103"/>
      <c r="B52" s="149" t="s">
        <v>95</v>
      </c>
      <c r="C52" s="150"/>
      <c r="D52" s="151"/>
      <c r="E52" s="17"/>
      <c r="F52" s="132">
        <f>+IF($P$2=0,$P52,0)</f>
        <v>81308</v>
      </c>
      <c r="G52" s="133">
        <f>+IF($P$2=0,$Q52,0)</f>
        <v>18109</v>
      </c>
      <c r="H52" s="17"/>
      <c r="I52" s="132">
        <f>+IF(OR($P$2=98,$P$2=42,$P$2=96,$P$2=97),$P52,0)</f>
        <v>0</v>
      </c>
      <c r="J52" s="133">
        <f>+IF(OR($P$2=98,$P$2=42,$P$2=96,$P$2=97),$Q52,0)</f>
        <v>0</v>
      </c>
      <c r="K52" s="109"/>
      <c r="L52" s="133">
        <f>+IF($P$2=33,$Q52,0)</f>
        <v>0</v>
      </c>
      <c r="M52" s="109"/>
      <c r="N52" s="158">
        <f>+ROUND(+G52+J52+L52,0)</f>
        <v>18109</v>
      </c>
      <c r="O52" s="111"/>
      <c r="P52" s="132">
        <f>+ROUND(+SUM([1]OTCHET!E217:E219),0)</f>
        <v>81308</v>
      </c>
      <c r="Q52" s="133">
        <f>+ROUND(+SUM([1]OTCHET!F217:F219),0)</f>
        <v>18109</v>
      </c>
      <c r="R52" s="52"/>
      <c r="S52" s="152" t="s">
        <v>96</v>
      </c>
      <c r="T52" s="153"/>
      <c r="U52" s="154"/>
      <c r="V52" s="90"/>
      <c r="W52" s="12"/>
      <c r="X52" s="12"/>
      <c r="Y52" s="12"/>
      <c r="Z52" s="12"/>
    </row>
    <row r="53" spans="1:26" s="13" customFormat="1" ht="15.75">
      <c r="A53" s="103"/>
      <c r="B53" s="149" t="s">
        <v>97</v>
      </c>
      <c r="C53" s="150"/>
      <c r="D53" s="151"/>
      <c r="E53" s="17"/>
      <c r="F53" s="132">
        <f>+IF($P$2=0,$P53,0)</f>
        <v>837542</v>
      </c>
      <c r="G53" s="133">
        <f>+IF($P$2=0,$Q53,0)</f>
        <v>492837</v>
      </c>
      <c r="H53" s="17"/>
      <c r="I53" s="132">
        <f>+IF(OR($P$2=98,$P$2=42,$P$2=96,$P$2=97),$P53,0)</f>
        <v>0</v>
      </c>
      <c r="J53" s="133">
        <f>+IF(OR($P$2=98,$P$2=42,$P$2=96,$P$2=97),$Q53,0)</f>
        <v>0</v>
      </c>
      <c r="K53" s="109"/>
      <c r="L53" s="133">
        <f>+IF($P$2=33,$Q53,0)</f>
        <v>0</v>
      </c>
      <c r="M53" s="109"/>
      <c r="N53" s="158">
        <f>+ROUND(+G53+J53+L53,0)</f>
        <v>492837</v>
      </c>
      <c r="O53" s="111"/>
      <c r="P53" s="132">
        <f>+ROUND([1]OTCHET!E223,0)</f>
        <v>837542</v>
      </c>
      <c r="Q53" s="133">
        <f>+ROUND([1]OTCHET!F223,0)</f>
        <v>492837</v>
      </c>
      <c r="R53" s="52"/>
      <c r="S53" s="152" t="s">
        <v>98</v>
      </c>
      <c r="T53" s="153"/>
      <c r="U53" s="154"/>
      <c r="V53" s="90"/>
      <c r="W53" s="12"/>
      <c r="X53" s="12"/>
      <c r="Y53" s="12"/>
      <c r="Z53" s="12"/>
    </row>
    <row r="54" spans="1:26" s="13" customFormat="1" ht="15.75">
      <c r="A54" s="103"/>
      <c r="B54" s="149" t="s">
        <v>99</v>
      </c>
      <c r="C54" s="150"/>
      <c r="D54" s="151"/>
      <c r="E54" s="17"/>
      <c r="F54" s="132">
        <f>+IF($P$2=0,$P54,0)</f>
        <v>44093464</v>
      </c>
      <c r="G54" s="133">
        <f>+IF($P$2=0,$Q54,0)</f>
        <v>21366861</v>
      </c>
      <c r="H54" s="17"/>
      <c r="I54" s="132">
        <f>+IF(OR($P$2=98,$P$2=42,$P$2=96,$P$2=97),$P54,0)</f>
        <v>0</v>
      </c>
      <c r="J54" s="133">
        <f>+IF(OR($P$2=98,$P$2=42,$P$2=96,$P$2=97),$Q54,0)</f>
        <v>0</v>
      </c>
      <c r="K54" s="109"/>
      <c r="L54" s="133">
        <f>+IF($P$2=33,$Q54,0)</f>
        <v>0</v>
      </c>
      <c r="M54" s="109"/>
      <c r="N54" s="158">
        <f>+ROUND(+G54+J54+L54,0)</f>
        <v>21366861</v>
      </c>
      <c r="O54" s="111"/>
      <c r="P54" s="132">
        <f>+ROUND([1]OTCHET!E187+[1]OTCHET!E190,0)</f>
        <v>44093464</v>
      </c>
      <c r="Q54" s="133">
        <f>+ROUND([1]OTCHET!F187+[1]OTCHET!F190,0)</f>
        <v>21366861</v>
      </c>
      <c r="R54" s="52"/>
      <c r="S54" s="152" t="s">
        <v>100</v>
      </c>
      <c r="T54" s="153"/>
      <c r="U54" s="154"/>
      <c r="V54" s="90"/>
      <c r="W54" s="12"/>
      <c r="X54" s="12"/>
      <c r="Y54" s="12"/>
      <c r="Z54" s="12"/>
    </row>
    <row r="55" spans="1:26" s="13" customFormat="1" ht="15.75">
      <c r="A55" s="103"/>
      <c r="B55" s="155" t="s">
        <v>101</v>
      </c>
      <c r="C55" s="156"/>
      <c r="D55" s="157"/>
      <c r="E55" s="17"/>
      <c r="F55" s="132">
        <f>+IF($P$2=0,$P55,0)</f>
        <v>11944121</v>
      </c>
      <c r="G55" s="133">
        <f>+IF($P$2=0,$Q55,0)</f>
        <v>5458925</v>
      </c>
      <c r="H55" s="17"/>
      <c r="I55" s="132">
        <f>+IF(OR($P$2=98,$P$2=42,$P$2=96,$P$2=97),$P55,0)</f>
        <v>0</v>
      </c>
      <c r="J55" s="133">
        <f>+IF(OR($P$2=98,$P$2=42,$P$2=96,$P$2=97),$Q55,0)</f>
        <v>0</v>
      </c>
      <c r="K55" s="109"/>
      <c r="L55" s="133">
        <f>+IF($P$2=33,$Q55,0)</f>
        <v>0</v>
      </c>
      <c r="M55" s="109"/>
      <c r="N55" s="158">
        <f>+ROUND(+G55+J55+L55,0)</f>
        <v>5458925</v>
      </c>
      <c r="O55" s="111"/>
      <c r="P55" s="132">
        <f>+ROUND([1]OTCHET!E196+[1]OTCHET!E204,0)</f>
        <v>11944121</v>
      </c>
      <c r="Q55" s="133">
        <f>+ROUND([1]OTCHET!F196+[1]OTCHET!F204,0)</f>
        <v>5458925</v>
      </c>
      <c r="R55" s="52"/>
      <c r="S55" s="159" t="s">
        <v>102</v>
      </c>
      <c r="T55" s="160"/>
      <c r="U55" s="161"/>
      <c r="V55" s="90"/>
      <c r="W55" s="12"/>
      <c r="X55" s="12"/>
      <c r="Y55" s="12"/>
      <c r="Z55" s="12"/>
    </row>
    <row r="56" spans="1:26" s="13" customFormat="1" ht="15.75">
      <c r="A56" s="103"/>
      <c r="B56" s="259" t="s">
        <v>103</v>
      </c>
      <c r="C56" s="260"/>
      <c r="D56" s="261"/>
      <c r="E56" s="17"/>
      <c r="F56" s="262">
        <f>+ROUND(+SUM(F51:F55),0)</f>
        <v>70499279</v>
      </c>
      <c r="G56" s="263">
        <f>+ROUND(+SUM(G51:G55),0)</f>
        <v>37044511</v>
      </c>
      <c r="H56" s="17"/>
      <c r="I56" s="262">
        <f>+ROUND(+SUM(I51:I55),0)</f>
        <v>0</v>
      </c>
      <c r="J56" s="263">
        <f>+ROUND(+SUM(J51:J55),0)</f>
        <v>0</v>
      </c>
      <c r="K56" s="109"/>
      <c r="L56" s="263">
        <f>+ROUND(+SUM(L51:L55),0)</f>
        <v>0</v>
      </c>
      <c r="M56" s="109"/>
      <c r="N56" s="264">
        <f>+ROUND(+SUM(N51:N55),0)</f>
        <v>37044511</v>
      </c>
      <c r="O56" s="111"/>
      <c r="P56" s="262">
        <f>+ROUND(+SUM(P51:P55),0)</f>
        <v>70499279</v>
      </c>
      <c r="Q56" s="263">
        <f>+ROUND(+SUM(Q51:Q55),0)</f>
        <v>37044511</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f>+IF($P$2=0,$P58,0)</f>
        <v>0</v>
      </c>
      <c r="G58" s="116">
        <f>+IF($P$2=0,$Q58,0)</f>
        <v>0</v>
      </c>
      <c r="H58" s="17"/>
      <c r="I58" s="115">
        <f>+IF(OR($P$2=98,$P$2=42,$P$2=96,$P$2=97),$P58,0)</f>
        <v>0</v>
      </c>
      <c r="J58" s="116">
        <f>+IF(OR($P$2=98,$P$2=42,$P$2=96,$P$2=97),$Q58,0)</f>
        <v>0</v>
      </c>
      <c r="K58" s="109"/>
      <c r="L58" s="116">
        <f>+IF($P$2=33,$Q58,0)</f>
        <v>0</v>
      </c>
      <c r="M58" s="109"/>
      <c r="N58" s="175">
        <f>+ROUND(+G58+J58+L58,0)</f>
        <v>0</v>
      </c>
      <c r="O58" s="111"/>
      <c r="P58" s="115">
        <f>+ROUND([1]OTCHET!E287,0)</f>
        <v>0</v>
      </c>
      <c r="Q58" s="116">
        <f>+ROUND([1]OTCHET!F287,0)</f>
        <v>0</v>
      </c>
      <c r="R58" s="52"/>
      <c r="S58" s="126" t="s">
        <v>107</v>
      </c>
      <c r="T58" s="127"/>
      <c r="U58" s="128"/>
      <c r="V58" s="90"/>
      <c r="W58" s="12"/>
      <c r="X58" s="12"/>
      <c r="Y58" s="12"/>
      <c r="Z58" s="12"/>
    </row>
    <row r="59" spans="1:26" s="13" customFormat="1" ht="15.75">
      <c r="A59" s="103"/>
      <c r="B59" s="149" t="s">
        <v>108</v>
      </c>
      <c r="C59" s="150"/>
      <c r="D59" s="151"/>
      <c r="E59" s="17"/>
      <c r="F59" s="132">
        <f>+IF($P$2=0,$P59,0)</f>
        <v>3518000</v>
      </c>
      <c r="G59" s="133">
        <f>+IF($P$2=0,$Q59,0)</f>
        <v>633800</v>
      </c>
      <c r="H59" s="17"/>
      <c r="I59" s="132">
        <f>+IF(OR($P$2=98,$P$2=42,$P$2=96,$P$2=97),$P59,0)</f>
        <v>0</v>
      </c>
      <c r="J59" s="133">
        <f>+IF(OR($P$2=98,$P$2=42,$P$2=96,$P$2=97),$Q59,0)</f>
        <v>0</v>
      </c>
      <c r="K59" s="109"/>
      <c r="L59" s="133">
        <f>+IF($P$2=33,$Q59,0)</f>
        <v>0</v>
      </c>
      <c r="M59" s="109"/>
      <c r="N59" s="158">
        <f>+ROUND(+G59+J59+L59,0)</f>
        <v>633800</v>
      </c>
      <c r="O59" s="111"/>
      <c r="P59" s="132">
        <f>+ROUND(+[1]OTCHET!E275+[1]OTCHET!E276,0)</f>
        <v>3518000</v>
      </c>
      <c r="Q59" s="133">
        <f>+ROUND(+[1]OTCHET!F275+[1]OTCHET!F276,0)</f>
        <v>633800</v>
      </c>
      <c r="R59" s="52"/>
      <c r="S59" s="152" t="s">
        <v>109</v>
      </c>
      <c r="T59" s="153"/>
      <c r="U59" s="154"/>
      <c r="V59" s="90"/>
      <c r="W59" s="12"/>
      <c r="X59" s="12"/>
      <c r="Y59" s="12"/>
      <c r="Z59" s="12"/>
    </row>
    <row r="60" spans="1:26" s="13" customFormat="1" ht="15.75">
      <c r="A60" s="103"/>
      <c r="B60" s="149" t="s">
        <v>110</v>
      </c>
      <c r="C60" s="150"/>
      <c r="D60" s="151"/>
      <c r="E60" s="17"/>
      <c r="F60" s="132">
        <f>+IF($P$2=0,$P60,0)</f>
        <v>1482000</v>
      </c>
      <c r="G60" s="133">
        <f>+IF($P$2=0,$Q60,0)</f>
        <v>0</v>
      </c>
      <c r="H60" s="17"/>
      <c r="I60" s="132">
        <f>+IF(OR($P$2=98,$P$2=42,$P$2=96,$P$2=97),$P60,0)</f>
        <v>0</v>
      </c>
      <c r="J60" s="133">
        <f>+IF(OR($P$2=98,$P$2=42,$P$2=96,$P$2=97),$Q60,0)</f>
        <v>0</v>
      </c>
      <c r="K60" s="109"/>
      <c r="L60" s="133">
        <f>+IF($P$2=33,$Q60,0)</f>
        <v>0</v>
      </c>
      <c r="M60" s="109"/>
      <c r="N60" s="158">
        <f>+ROUND(+G60+J60+L60,0)</f>
        <v>0</v>
      </c>
      <c r="O60" s="111"/>
      <c r="P60" s="132">
        <f>+ROUND([1]OTCHET!E284,0)</f>
        <v>1482000</v>
      </c>
      <c r="Q60" s="133">
        <f>+ROUND([1]OTCHET!F284,0)</f>
        <v>0</v>
      </c>
      <c r="R60" s="52"/>
      <c r="S60" s="152" t="s">
        <v>111</v>
      </c>
      <c r="T60" s="153"/>
      <c r="U60" s="154"/>
      <c r="V60" s="90"/>
      <c r="W60" s="12"/>
      <c r="X60" s="12"/>
      <c r="Y60" s="12"/>
      <c r="Z60" s="12"/>
    </row>
    <row r="61" spans="1:26" s="13" customFormat="1" ht="15.75">
      <c r="A61" s="103"/>
      <c r="B61" s="155" t="s">
        <v>112</v>
      </c>
      <c r="C61" s="156"/>
      <c r="D61" s="157"/>
      <c r="E61" s="17"/>
      <c r="F61" s="265">
        <f>+IF($P$2=0,$P61,0)</f>
        <v>0</v>
      </c>
      <c r="G61" s="266">
        <f>+IF($P$2=0,$Q61,0)</f>
        <v>0</v>
      </c>
      <c r="H61" s="17"/>
      <c r="I61" s="265">
        <f>+IF(OR($P$2=98,$P$2=42,$P$2=96,$P$2=97),$P61,0)</f>
        <v>0</v>
      </c>
      <c r="J61" s="266">
        <f>+IF(OR($P$2=98,$P$2=42,$P$2=96,$P$2=97),$Q61,0)</f>
        <v>0</v>
      </c>
      <c r="K61" s="109"/>
      <c r="L61" s="266">
        <f>+IF($P$2=33,$Q61,0)</f>
        <v>0</v>
      </c>
      <c r="M61" s="109"/>
      <c r="N61" s="267">
        <f>+ROUND(+G61+J61+L61,0)</f>
        <v>0</v>
      </c>
      <c r="O61" s="111"/>
      <c r="P61" s="265">
        <f>+ROUND([1]OTCHET!E293,0)</f>
        <v>0</v>
      </c>
      <c r="Q61" s="266">
        <f>+ROUND([1]OTCHET!F293,0)</f>
        <v>0</v>
      </c>
      <c r="R61" s="52"/>
      <c r="S61" s="159" t="s">
        <v>113</v>
      </c>
      <c r="T61" s="160"/>
      <c r="U61" s="161"/>
      <c r="V61" s="90"/>
      <c r="W61" s="12"/>
      <c r="X61" s="12"/>
      <c r="Y61" s="12"/>
      <c r="Z61" s="12"/>
    </row>
    <row r="62" spans="1:26" s="13" customFormat="1" ht="15.75">
      <c r="A62" s="103"/>
      <c r="B62" s="138" t="s">
        <v>114</v>
      </c>
      <c r="C62" s="268"/>
      <c r="D62" s="269"/>
      <c r="E62" s="17"/>
      <c r="F62" s="270">
        <f>+IF($P$2=0,$P62,0)</f>
        <v>0</v>
      </c>
      <c r="G62" s="271">
        <f>+IF($P$2=0,$Q62,0)</f>
        <v>0</v>
      </c>
      <c r="H62" s="17"/>
      <c r="I62" s="270">
        <f>+IF(OR($P$2=98,$P$2=42,$P$2=96,$P$2=97),$P62,0)</f>
        <v>0</v>
      </c>
      <c r="J62" s="271">
        <f>+IF(OR($P$2=98,$P$2=42,$P$2=96,$P$2=97),$Q62,0)</f>
        <v>0</v>
      </c>
      <c r="K62" s="109"/>
      <c r="L62" s="271">
        <f>+IF($P$2=33,$Q62,0)</f>
        <v>0</v>
      </c>
      <c r="M62" s="109"/>
      <c r="N62" s="272">
        <f>+ROUND(+G62+J62+L62,0)</f>
        <v>0</v>
      </c>
      <c r="O62" s="111"/>
      <c r="P62" s="270">
        <f>+ROUND([1]OTCHET!E296,0)</f>
        <v>0</v>
      </c>
      <c r="Q62" s="271">
        <f>+ROUND([1]OTCHET!F296,0)</f>
        <v>0</v>
      </c>
      <c r="R62" s="52"/>
      <c r="S62" s="273" t="s">
        <v>115</v>
      </c>
      <c r="T62" s="274"/>
      <c r="U62" s="275"/>
      <c r="V62" s="90"/>
      <c r="W62" s="12"/>
      <c r="X62" s="12"/>
      <c r="Y62" s="12"/>
      <c r="Z62" s="12"/>
    </row>
    <row r="63" spans="1:26" s="13" customFormat="1" ht="15.75">
      <c r="A63" s="103"/>
      <c r="B63" s="259" t="s">
        <v>116</v>
      </c>
      <c r="C63" s="260"/>
      <c r="D63" s="261"/>
      <c r="E63" s="17"/>
      <c r="F63" s="262">
        <f>+ROUND(+SUM(F58:F61),0)</f>
        <v>5000000</v>
      </c>
      <c r="G63" s="263">
        <f>+ROUND(+SUM(G58:G61),0)</f>
        <v>633800</v>
      </c>
      <c r="H63" s="17"/>
      <c r="I63" s="262">
        <f>+ROUND(+SUM(I58:I61),0)</f>
        <v>0</v>
      </c>
      <c r="J63" s="263">
        <f>+ROUND(+SUM(J58:J61),0)</f>
        <v>0</v>
      </c>
      <c r="K63" s="109"/>
      <c r="L63" s="263">
        <f>+ROUND(+SUM(L58:L61),0)</f>
        <v>0</v>
      </c>
      <c r="M63" s="109"/>
      <c r="N63" s="264">
        <f>+ROUND(+SUM(N58:N61),0)</f>
        <v>633800</v>
      </c>
      <c r="O63" s="111"/>
      <c r="P63" s="262">
        <f>+ROUND(+SUM(P58:P61),0)</f>
        <v>5000000</v>
      </c>
      <c r="Q63" s="263">
        <f>+ROUND(+SUM(Q58:Q61),0)</f>
        <v>633800</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f>+IF($P$2=0,$P65,0)</f>
        <v>0</v>
      </c>
      <c r="G65" s="116">
        <f>+IF($P$2=0,$Q65,0)</f>
        <v>0</v>
      </c>
      <c r="H65" s="17"/>
      <c r="I65" s="115">
        <f>+IF(OR($P$2=98,$P$2=42,$P$2=96,$P$2=97),$P65,0)</f>
        <v>0</v>
      </c>
      <c r="J65" s="116">
        <f>+IF(OR($P$2=98,$P$2=42,$P$2=96,$P$2=97),$Q65,0)</f>
        <v>0</v>
      </c>
      <c r="K65" s="109"/>
      <c r="L65" s="116">
        <f>+IF($P$2=33,$Q65,0)</f>
        <v>0</v>
      </c>
      <c r="M65" s="109"/>
      <c r="N65" s="175">
        <f>+ROUND(+G65+J65+L65,0)</f>
        <v>0</v>
      </c>
      <c r="O65" s="111"/>
      <c r="P65" s="115">
        <f>+ROUND([1]OTCHET!E227+[1]OTCHET!E233+SUM([1]OTCHET!E236:E239),0)</f>
        <v>0</v>
      </c>
      <c r="Q65" s="116">
        <f>+ROUND([1]OTCHET!F227+[1]OTCHET!F233+SUM([1]OTCHET!F236:F239),0)</f>
        <v>0</v>
      </c>
      <c r="R65" s="52"/>
      <c r="S65" s="126" t="s">
        <v>120</v>
      </c>
      <c r="T65" s="127"/>
      <c r="U65" s="128"/>
      <c r="V65" s="90"/>
      <c r="W65" s="12"/>
      <c r="X65" s="12"/>
      <c r="Y65" s="12"/>
      <c r="Z65" s="12"/>
    </row>
    <row r="66" spans="1:26" s="13" customFormat="1" ht="15.75">
      <c r="A66" s="103"/>
      <c r="B66" s="155" t="s">
        <v>121</v>
      </c>
      <c r="C66" s="156"/>
      <c r="D66" s="157"/>
      <c r="E66" s="17"/>
      <c r="F66" s="132">
        <f>+IF($P$2=0,$P66,0)</f>
        <v>6155106</v>
      </c>
      <c r="G66" s="133">
        <f>+IF($P$2=0,$Q66,0)</f>
        <v>5813340</v>
      </c>
      <c r="H66" s="17"/>
      <c r="I66" s="132">
        <f>+IF(OR($P$2=98,$P$2=42,$P$2=96,$P$2=97),$P66,0)</f>
        <v>0</v>
      </c>
      <c r="J66" s="133">
        <f>+IF(OR($P$2=98,$P$2=42,$P$2=96,$P$2=97),$Q66,0)</f>
        <v>0</v>
      </c>
      <c r="K66" s="109"/>
      <c r="L66" s="133">
        <f>+IF($P$2=33,$Q66,0)</f>
        <v>0</v>
      </c>
      <c r="M66" s="109"/>
      <c r="N66" s="158">
        <f>+ROUND(+G66+J66+L66,0)</f>
        <v>5813340</v>
      </c>
      <c r="O66" s="111"/>
      <c r="P66" s="132">
        <f>+ROUND([1]OTCHET!E240,0)</f>
        <v>6155106</v>
      </c>
      <c r="Q66" s="133">
        <f>+ROUND([1]OTCHET!F240,0)</f>
        <v>5813340</v>
      </c>
      <c r="R66" s="52"/>
      <c r="S66" s="152" t="s">
        <v>122</v>
      </c>
      <c r="T66" s="153"/>
      <c r="U66" s="154"/>
      <c r="V66" s="90"/>
      <c r="W66" s="12"/>
      <c r="X66" s="12"/>
      <c r="Y66" s="12"/>
      <c r="Z66" s="12"/>
    </row>
    <row r="67" spans="1:26" s="13" customFormat="1" ht="15.75">
      <c r="A67" s="103"/>
      <c r="B67" s="259" t="s">
        <v>123</v>
      </c>
      <c r="C67" s="260"/>
      <c r="D67" s="261"/>
      <c r="E67" s="17"/>
      <c r="F67" s="262">
        <f>+ROUND(+SUM(F65:F66),0)</f>
        <v>6155106</v>
      </c>
      <c r="G67" s="263">
        <f>+ROUND(+SUM(G65:G66),0)</f>
        <v>5813340</v>
      </c>
      <c r="H67" s="17"/>
      <c r="I67" s="262">
        <f>+ROUND(+SUM(I65:I66),0)</f>
        <v>0</v>
      </c>
      <c r="J67" s="263">
        <f>+ROUND(+SUM(J65:J66),0)</f>
        <v>0</v>
      </c>
      <c r="K67" s="109"/>
      <c r="L67" s="263">
        <f>+ROUND(+SUM(L65:L66),0)</f>
        <v>0</v>
      </c>
      <c r="M67" s="109"/>
      <c r="N67" s="264">
        <f>+ROUND(+SUM(N65:N66),0)</f>
        <v>5813340</v>
      </c>
      <c r="O67" s="111"/>
      <c r="P67" s="262">
        <f>+ROUND(+SUM(P65:P66),0)</f>
        <v>6155106</v>
      </c>
      <c r="Q67" s="263">
        <f>+ROUND(+SUM(Q65:Q66),0)</f>
        <v>5813340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f>+IF($P$2=0,$P69,0)</f>
        <v>5398561230</v>
      </c>
      <c r="G69" s="116">
        <f>+IF($P$2=0,$Q69,0)</f>
        <v>2429888933</v>
      </c>
      <c r="H69" s="17"/>
      <c r="I69" s="115">
        <f>+IF(OR($P$2=98,$P$2=42,$P$2=96,$P$2=97),$P69,0)</f>
        <v>0</v>
      </c>
      <c r="J69" s="116">
        <f>+IF(OR($P$2=98,$P$2=42,$P$2=96,$P$2=97),$Q69,0)</f>
        <v>0</v>
      </c>
      <c r="K69" s="109"/>
      <c r="L69" s="116">
        <f>+IF($P$2=33,$Q69,0)</f>
        <v>0</v>
      </c>
      <c r="M69" s="109"/>
      <c r="N69" s="175">
        <f>+ROUND(+G69+J69+L69,0)</f>
        <v>2429888933</v>
      </c>
      <c r="O69" s="111"/>
      <c r="P69" s="115">
        <f>+ROUND(+SUM([1]OTCHET!E255:E258)+IF(+OR([1]OTCHET!$F$12="5500",[1]OTCHET!$F$12="5600"),+[1]OTCHET!E297,0),0)</f>
        <v>5398561230</v>
      </c>
      <c r="Q69" s="116">
        <f>+ROUND(+SUM([1]OTCHET!F255:F258)+IF(+OR([1]OTCHET!$F$12="5500",[1]OTCHET!$F$12="5600"),+[1]OTCHET!F297,0),0)</f>
        <v>2429888933</v>
      </c>
      <c r="R69" s="52"/>
      <c r="S69" s="126" t="s">
        <v>127</v>
      </c>
      <c r="T69" s="127"/>
      <c r="U69" s="128"/>
      <c r="V69" s="90"/>
      <c r="W69" s="12"/>
      <c r="X69" s="12"/>
      <c r="Y69" s="12"/>
      <c r="Z69" s="12"/>
    </row>
    <row r="70" spans="1:26" s="13" customFormat="1" ht="15.75">
      <c r="A70" s="103"/>
      <c r="B70" s="155" t="s">
        <v>128</v>
      </c>
      <c r="C70" s="156"/>
      <c r="D70" s="157"/>
      <c r="E70" s="17"/>
      <c r="F70" s="132">
        <f>+IF($P$2=0,$P70,0)</f>
        <v>0</v>
      </c>
      <c r="G70" s="133">
        <f>+IF($P$2=0,$Q70,0)</f>
        <v>0</v>
      </c>
      <c r="H70" s="17"/>
      <c r="I70" s="132">
        <f>+IF(OR($P$2=98,$P$2=42,$P$2=96,$P$2=97),$P70,0)</f>
        <v>0</v>
      </c>
      <c r="J70" s="133">
        <f>+IF(OR($P$2=98,$P$2=42,$P$2=96,$P$2=97),$Q70,0)</f>
        <v>0</v>
      </c>
      <c r="K70" s="109"/>
      <c r="L70" s="133">
        <f>+IF($P$2=33,$Q70,0)</f>
        <v>0</v>
      </c>
      <c r="M70" s="109"/>
      <c r="N70" s="158">
        <f>+ROUND(+G70+J70+L70,0)</f>
        <v>0</v>
      </c>
      <c r="O70" s="111"/>
      <c r="P70" s="132">
        <f>+ROUND(+[1]OTCHET!E292,0)</f>
        <v>0</v>
      </c>
      <c r="Q70" s="133">
        <f>+ROUND(+[1]OTCHET!F292,0)</f>
        <v>0</v>
      </c>
      <c r="R70" s="52"/>
      <c r="S70" s="152" t="s">
        <v>129</v>
      </c>
      <c r="T70" s="153"/>
      <c r="U70" s="154"/>
      <c r="V70" s="90"/>
      <c r="W70" s="12"/>
      <c r="X70" s="12"/>
      <c r="Y70" s="12"/>
      <c r="Z70" s="12"/>
    </row>
    <row r="71" spans="1:26" s="13" customFormat="1" ht="15.75">
      <c r="A71" s="103"/>
      <c r="B71" s="259" t="s">
        <v>130</v>
      </c>
      <c r="C71" s="260"/>
      <c r="D71" s="261"/>
      <c r="E71" s="17"/>
      <c r="F71" s="262">
        <f>+ROUND(+SUM(F69:F70),0)</f>
        <v>5398561230</v>
      </c>
      <c r="G71" s="263">
        <f>+ROUND(+SUM(G69:G70),0)</f>
        <v>2429888933</v>
      </c>
      <c r="H71" s="17"/>
      <c r="I71" s="262">
        <f>+ROUND(+SUM(I69:I70),0)</f>
        <v>0</v>
      </c>
      <c r="J71" s="263">
        <f>+ROUND(+SUM(J69:J70),0)</f>
        <v>0</v>
      </c>
      <c r="K71" s="109"/>
      <c r="L71" s="263">
        <f>+ROUND(+SUM(L69:L70),0)</f>
        <v>0</v>
      </c>
      <c r="M71" s="109"/>
      <c r="N71" s="264">
        <f>+ROUND(+SUM(N69:N70),0)</f>
        <v>2429888933</v>
      </c>
      <c r="O71" s="111"/>
      <c r="P71" s="262">
        <f>+ROUND(+SUM(P69:P70),0)</f>
        <v>5398561230</v>
      </c>
      <c r="Q71" s="263">
        <f>+ROUND(+SUM(Q69:Q70),0)</f>
        <v>2429888933</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f>+IF($P$2=0,$P73,0)</f>
        <v>0</v>
      </c>
      <c r="G73" s="116">
        <f>+IF($P$2=0,$Q73,0)</f>
        <v>136163294</v>
      </c>
      <c r="H73" s="17"/>
      <c r="I73" s="115">
        <f>+IF(OR($P$2=98,$P$2=42,$P$2=96,$P$2=97),$P73,0)</f>
        <v>0</v>
      </c>
      <c r="J73" s="116">
        <f>+IF(OR($P$2=98,$P$2=42,$P$2=96,$P$2=97),$Q73,0)</f>
        <v>0</v>
      </c>
      <c r="K73" s="109"/>
      <c r="L73" s="116">
        <f>+IF($P$2=33,$Q73,0)</f>
        <v>0</v>
      </c>
      <c r="M73" s="109"/>
      <c r="N73" s="175">
        <f>+ROUND(+G73+J73+L73,0)</f>
        <v>136163294</v>
      </c>
      <c r="O73" s="111"/>
      <c r="P73" s="115">
        <f>+ROUND(+[1]OTCHET!E249+[1]OTCHET!E265+[1]OTCHET!E269+[1]OTCHET!E270+[1]OTCHET!E273,0)</f>
        <v>0</v>
      </c>
      <c r="Q73" s="116">
        <f>+ROUND(+[1]OTCHET!F249+[1]OTCHET!F265+[1]OTCHET!F269+[1]OTCHET!F270+[1]OTCHET!F273,0)</f>
        <v>136163294</v>
      </c>
      <c r="R73" s="52"/>
      <c r="S73" s="126" t="s">
        <v>134</v>
      </c>
      <c r="T73" s="127"/>
      <c r="U73" s="128"/>
      <c r="V73" s="90"/>
      <c r="W73" s="12"/>
      <c r="X73" s="12"/>
      <c r="Y73" s="12"/>
      <c r="Z73" s="12"/>
    </row>
    <row r="74" spans="1:26" s="13" customFormat="1" ht="15.75">
      <c r="A74" s="103"/>
      <c r="B74" s="155" t="s">
        <v>135</v>
      </c>
      <c r="C74" s="156"/>
      <c r="D74" s="157"/>
      <c r="E74" s="17"/>
      <c r="F74" s="132">
        <f>+IF($P$2=0,$P74,0)</f>
        <v>0</v>
      </c>
      <c r="G74" s="133">
        <f>+IF($P$2=0,$Q74,0)</f>
        <v>0</v>
      </c>
      <c r="H74" s="17"/>
      <c r="I74" s="132">
        <f>+IF(OR($P$2=98,$P$2=42,$P$2=96,$P$2=97),$P74,0)</f>
        <v>0</v>
      </c>
      <c r="J74" s="133">
        <f>+IF(OR($P$2=98,$P$2=42,$P$2=96,$P$2=97),$Q74,0)</f>
        <v>0</v>
      </c>
      <c r="K74" s="109"/>
      <c r="L74" s="133">
        <f>+IF($P$2=33,$Q74,0)</f>
        <v>0</v>
      </c>
      <c r="M74" s="109"/>
      <c r="N74" s="158">
        <f>+ROUND(+G74+J74+L74,0)</f>
        <v>0</v>
      </c>
      <c r="O74" s="111"/>
      <c r="P74" s="132">
        <f>+ROUND([1]OTCHET!E274+[1]OTCHET!E288-[1]OTCHET!E292,0)</f>
        <v>0</v>
      </c>
      <c r="Q74" s="133">
        <f>+ROUND([1]OTCHET!F274+[1]OTCHET!F288-[1]OTCHET!F292,0)</f>
        <v>0</v>
      </c>
      <c r="R74" s="52"/>
      <c r="S74" s="152" t="s">
        <v>136</v>
      </c>
      <c r="T74" s="153"/>
      <c r="U74" s="154"/>
      <c r="V74" s="90"/>
      <c r="W74" s="12"/>
      <c r="X74" s="12"/>
      <c r="Y74" s="12"/>
      <c r="Z74" s="12"/>
    </row>
    <row r="75" spans="1:26" s="13" customFormat="1" ht="15.75">
      <c r="A75" s="103"/>
      <c r="B75" s="259" t="s">
        <v>137</v>
      </c>
      <c r="C75" s="260"/>
      <c r="D75" s="261"/>
      <c r="E75" s="17"/>
      <c r="F75" s="262">
        <f>+ROUND(+SUM(F73:F74),0)</f>
        <v>0</v>
      </c>
      <c r="G75" s="263">
        <f>+ROUND(+SUM(G73:G74),0)</f>
        <v>136163294</v>
      </c>
      <c r="H75" s="17"/>
      <c r="I75" s="262">
        <f>+ROUND(+SUM(I73:I74),0)</f>
        <v>0</v>
      </c>
      <c r="J75" s="263">
        <f>+ROUND(+SUM(J73:J74),0)</f>
        <v>0</v>
      </c>
      <c r="K75" s="109"/>
      <c r="L75" s="263">
        <f>+ROUND(+SUM(L73:L74),0)</f>
        <v>0</v>
      </c>
      <c r="M75" s="109"/>
      <c r="N75" s="264">
        <f>+ROUND(+SUM(N73:N74),0)</f>
        <v>136163294</v>
      </c>
      <c r="O75" s="111"/>
      <c r="P75" s="262">
        <f>+ROUND(+SUM(P73:P74),0)</f>
        <v>0</v>
      </c>
      <c r="Q75" s="263">
        <f>+ROUND(+SUM(Q73:Q74),0)</f>
        <v>136163294</v>
      </c>
      <c r="R75" s="52"/>
      <c r="S75" s="168" t="s">
        <v>138</v>
      </c>
      <c r="T75" s="169"/>
      <c r="U75" s="170"/>
      <c r="V75" s="90"/>
      <c r="W75" s="12"/>
      <c r="X75" s="12"/>
      <c r="Y75" s="12"/>
      <c r="Z75" s="12"/>
    </row>
    <row r="76" spans="1:26" s="13" customFormat="1" ht="6.75" customHeight="1">
      <c r="A76" s="103"/>
      <c r="B76" s="276"/>
      <c r="C76" s="277"/>
      <c r="D76" s="278"/>
      <c r="E76" s="17"/>
      <c r="F76" s="132"/>
      <c r="G76" s="133"/>
      <c r="H76" s="17"/>
      <c r="I76" s="132"/>
      <c r="J76" s="133"/>
      <c r="K76" s="109"/>
      <c r="L76" s="133"/>
      <c r="M76" s="109"/>
      <c r="N76" s="158"/>
      <c r="O76" s="111"/>
      <c r="P76" s="132"/>
      <c r="Q76" s="133"/>
      <c r="R76" s="52"/>
      <c r="S76" s="279"/>
      <c r="T76" s="280"/>
      <c r="U76" s="281"/>
      <c r="V76" s="90"/>
      <c r="W76" s="12"/>
      <c r="X76" s="12"/>
      <c r="Y76" s="12"/>
      <c r="Z76" s="12"/>
    </row>
    <row r="77" spans="1:26" s="13" customFormat="1" ht="16.5" thickBot="1">
      <c r="A77" s="103"/>
      <c r="B77" s="282" t="s">
        <v>139</v>
      </c>
      <c r="C77" s="283"/>
      <c r="D77" s="284"/>
      <c r="E77" s="17"/>
      <c r="F77" s="285">
        <f>+ROUND(F56+F63+F67+F71+F75,0)</f>
        <v>5480215615</v>
      </c>
      <c r="G77" s="286">
        <f>+ROUND(G56+G63+G67+G71+G75,0)</f>
        <v>2609543878</v>
      </c>
      <c r="H77" s="17"/>
      <c r="I77" s="285">
        <f>+ROUND(I56+I63+I67+I71+I75,0)</f>
        <v>0</v>
      </c>
      <c r="J77" s="287">
        <f>+ROUND(J56+J63+J67+J71+J75,0)</f>
        <v>0</v>
      </c>
      <c r="K77" s="109"/>
      <c r="L77" s="287">
        <f>+ROUND(L56+L63+L67+L71+L75,0)</f>
        <v>0</v>
      </c>
      <c r="M77" s="109"/>
      <c r="N77" s="288">
        <f>+ROUND(N56+N63+N67+N71+N75,0)</f>
        <v>2609543878</v>
      </c>
      <c r="O77" s="111"/>
      <c r="P77" s="285">
        <f>+ROUND(P56+P63+P67+P71+P75,0)</f>
        <v>5480215615</v>
      </c>
      <c r="Q77" s="286">
        <f>+ROUND(Q56+Q63+Q67+Q71+Q75,0)</f>
        <v>2609543878</v>
      </c>
      <c r="R77" s="52"/>
      <c r="S77" s="289" t="s">
        <v>140</v>
      </c>
      <c r="T77" s="290"/>
      <c r="U77" s="291"/>
      <c r="V77" s="292"/>
      <c r="W77" s="293"/>
      <c r="X77" s="294"/>
      <c r="Y77" s="293"/>
      <c r="Z77" s="29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f>+IF($P$2=0,$P79,0)</f>
        <v>2239413715</v>
      </c>
      <c r="G79" s="122">
        <f>+IF($P$2=0,$Q79,0)</f>
        <v>1131408523</v>
      </c>
      <c r="H79" s="17"/>
      <c r="I79" s="121">
        <f>+IF(OR($P$2=98,$P$2=42,$P$2=96,$P$2=97),$P79,0)</f>
        <v>0</v>
      </c>
      <c r="J79" s="122">
        <f>+IF(OR($P$2=98,$P$2=42,$P$2=96,$P$2=97),$Q79,0)</f>
        <v>0</v>
      </c>
      <c r="K79" s="109"/>
      <c r="L79" s="122">
        <f>+IF($P$2=33,$Q79,0)</f>
        <v>0</v>
      </c>
      <c r="M79" s="109"/>
      <c r="N79" s="123">
        <f>+ROUND(+G79+J79+L79,0)</f>
        <v>1131408523</v>
      </c>
      <c r="O79" s="111"/>
      <c r="P79" s="121">
        <f>+ROUND([1]OTCHET!E419,0)</f>
        <v>2239413715</v>
      </c>
      <c r="Q79" s="122">
        <f>+ROUND([1]OTCHET!F419,0)</f>
        <v>1131408523</v>
      </c>
      <c r="R79" s="52"/>
      <c r="S79" s="126" t="s">
        <v>143</v>
      </c>
      <c r="T79" s="127"/>
      <c r="U79" s="128"/>
      <c r="V79" s="90"/>
      <c r="W79" s="12"/>
      <c r="X79" s="12"/>
      <c r="Y79" s="12"/>
      <c r="Z79" s="12"/>
    </row>
    <row r="80" spans="1:26" s="13" customFormat="1" ht="15.75">
      <c r="A80" s="103"/>
      <c r="B80" s="155" t="s">
        <v>144</v>
      </c>
      <c r="C80" s="156"/>
      <c r="D80" s="157"/>
      <c r="E80" s="17"/>
      <c r="F80" s="132">
        <f>+IF($P$2=0,$P80,0)</f>
        <v>0</v>
      </c>
      <c r="G80" s="133">
        <f>+IF($P$2=0,$Q80,0)</f>
        <v>0</v>
      </c>
      <c r="H80" s="17"/>
      <c r="I80" s="132">
        <f>+IF(OR($P$2=98,$P$2=42,$P$2=96,$P$2=97),$P80,0)</f>
        <v>0</v>
      </c>
      <c r="J80" s="133">
        <f>+IF(OR($P$2=98,$P$2=42,$P$2=96,$P$2=97),$Q80,0)</f>
        <v>0</v>
      </c>
      <c r="K80" s="109"/>
      <c r="L80" s="133">
        <f>+IF($P$2=33,$Q80,0)</f>
        <v>0</v>
      </c>
      <c r="M80" s="109"/>
      <c r="N80" s="158">
        <f>+ROUND(+G80+J80+L80,0)</f>
        <v>0</v>
      </c>
      <c r="O80" s="111"/>
      <c r="P80" s="132">
        <f>+ROUND([1]OTCHET!E429,0)</f>
        <v>0</v>
      </c>
      <c r="Q80" s="133">
        <f>+ROUND([1]OTCHET!F429,0)</f>
        <v>0</v>
      </c>
      <c r="R80" s="52"/>
      <c r="S80" s="152" t="s">
        <v>145</v>
      </c>
      <c r="T80" s="153"/>
      <c r="U80" s="154"/>
      <c r="V80" s="90"/>
      <c r="W80" s="12"/>
      <c r="X80" s="12"/>
      <c r="Y80" s="12"/>
      <c r="Z80" s="12"/>
    </row>
    <row r="81" spans="1:26" s="13" customFormat="1" ht="16.5" thickBot="1">
      <c r="A81" s="103"/>
      <c r="B81" s="295" t="s">
        <v>146</v>
      </c>
      <c r="C81" s="296"/>
      <c r="D81" s="297"/>
      <c r="E81" s="17"/>
      <c r="F81" s="298">
        <f>+ROUND(F79+F80,0)</f>
        <v>2239413715</v>
      </c>
      <c r="G81" s="299">
        <f>+ROUND(G79+G80,0)</f>
        <v>1131408523</v>
      </c>
      <c r="H81" s="17"/>
      <c r="I81" s="298">
        <f>+ROUND(I79+I80,0)</f>
        <v>0</v>
      </c>
      <c r="J81" s="299">
        <f>+ROUND(J79+J80,0)</f>
        <v>0</v>
      </c>
      <c r="K81" s="109"/>
      <c r="L81" s="299">
        <f>+ROUND(L79+L80,0)</f>
        <v>0</v>
      </c>
      <c r="M81" s="109"/>
      <c r="N81" s="300">
        <f>+ROUND(N79+N80,0)</f>
        <v>1131408523</v>
      </c>
      <c r="O81" s="111"/>
      <c r="P81" s="298">
        <f>+ROUND(P79+P80,0)</f>
        <v>2239413715</v>
      </c>
      <c r="Q81" s="299">
        <f>+ROUND(Q79+Q80,0)</f>
        <v>1131408523</v>
      </c>
      <c r="R81" s="52"/>
      <c r="S81" s="301" t="s">
        <v>147</v>
      </c>
      <c r="T81" s="302"/>
      <c r="U81" s="303"/>
      <c r="V81" s="292"/>
      <c r="W81" s="293"/>
      <c r="X81" s="294"/>
      <c r="Y81" s="293"/>
      <c r="Z81" s="293"/>
    </row>
    <row r="82" spans="1:26" s="13" customFormat="1" ht="15.75" customHeight="1" thickBot="1">
      <c r="A82" s="103"/>
      <c r="B82" s="304">
        <f>+IF(+SUM(F82:N82)=0,0,"Контрола: дефицит/излишък = финансиране с обратен знак (Г. + Д. = 0)")</f>
        <v>0</v>
      </c>
      <c r="C82" s="305"/>
      <c r="D82" s="306"/>
      <c r="E82" s="17"/>
      <c r="F82" s="307">
        <f>+ROUND(F83,0)+ROUND(F84,0)</f>
        <v>0</v>
      </c>
      <c r="G82" s="308">
        <f>+ROUND(G83,0)+ROUND(G84,0)</f>
        <v>0</v>
      </c>
      <c r="H82" s="17"/>
      <c r="I82" s="307">
        <f>+ROUND(I83,0)+ROUND(I84,0)</f>
        <v>0</v>
      </c>
      <c r="J82" s="308">
        <f>+ROUND(J83,0)+ROUND(J84,0)</f>
        <v>0</v>
      </c>
      <c r="K82" s="17"/>
      <c r="L82" s="308">
        <f>+ROUND(L83,0)+ROUND(L84,0)</f>
        <v>0</v>
      </c>
      <c r="M82" s="17"/>
      <c r="N82" s="309">
        <f>+ROUND(N83,0)+ROUND(N84,0)</f>
        <v>0</v>
      </c>
      <c r="O82" s="310"/>
      <c r="P82" s="307">
        <f>+ROUND(P83,0)+ROUND(P84,0)</f>
        <v>0</v>
      </c>
      <c r="Q82" s="308">
        <f>+ROUND(Q83,0)+ROUND(Q84,0)</f>
        <v>0</v>
      </c>
      <c r="R82" s="52"/>
      <c r="S82" s="311"/>
      <c r="T82" s="312"/>
      <c r="U82" s="313"/>
      <c r="V82" s="90"/>
      <c r="W82" s="12"/>
      <c r="X82" s="12"/>
      <c r="Y82" s="12"/>
      <c r="Z82" s="12"/>
    </row>
    <row r="83" spans="1:26" s="13" customFormat="1" ht="19.5" thickTop="1">
      <c r="A83" s="103"/>
      <c r="B83" s="314" t="s">
        <v>148</v>
      </c>
      <c r="C83" s="315"/>
      <c r="D83" s="316"/>
      <c r="E83" s="17"/>
      <c r="F83" s="317">
        <f>+ROUND(F48,0)-ROUND(F77,0)+ROUND(F81,0)</f>
        <v>0</v>
      </c>
      <c r="G83" s="318">
        <f>+ROUND(G48,0)-ROUND(G77,0)+ROUND(G81,0)</f>
        <v>164420945</v>
      </c>
      <c r="H83" s="17"/>
      <c r="I83" s="317">
        <f>+ROUND(I48,0)-ROUND(I77,0)+ROUND(I81,0)</f>
        <v>0</v>
      </c>
      <c r="J83" s="318">
        <f>+ROUND(J48,0)-ROUND(J77,0)+ROUND(J81,0)</f>
        <v>0</v>
      </c>
      <c r="K83" s="109"/>
      <c r="L83" s="318">
        <f>+ROUND(L48,0)-ROUND(L77,0)+ROUND(L81,0)</f>
        <v>0</v>
      </c>
      <c r="M83" s="109"/>
      <c r="N83" s="319">
        <f>+ROUND(N48,0)-ROUND(N77,0)+ROUND(N81,0)</f>
        <v>164420945</v>
      </c>
      <c r="O83" s="320"/>
      <c r="P83" s="317">
        <f>+ROUND(P48,0)-ROUND(P77,0)+ROUND(P81,0)</f>
        <v>0</v>
      </c>
      <c r="Q83" s="318">
        <f>+ROUND(Q48,0)-ROUND(Q77,0)+ROUND(Q81,0)</f>
        <v>164420945</v>
      </c>
      <c r="R83" s="52"/>
      <c r="S83" s="314" t="s">
        <v>148</v>
      </c>
      <c r="T83" s="315"/>
      <c r="U83" s="316"/>
      <c r="V83" s="292"/>
      <c r="W83" s="293"/>
      <c r="X83" s="294"/>
      <c r="Y83" s="293"/>
      <c r="Z83" s="293"/>
    </row>
    <row r="84" spans="1:26" s="13" customFormat="1" ht="19.5" thickBot="1">
      <c r="A84" s="103"/>
      <c r="B84" s="321" t="s">
        <v>149</v>
      </c>
      <c r="C84" s="322"/>
      <c r="D84" s="323"/>
      <c r="E84" s="324"/>
      <c r="F84" s="325">
        <f>+ROUND(F101,0)+ROUND(F120,0)+ROUND(F127,0)-ROUND(F132,0)</f>
        <v>0</v>
      </c>
      <c r="G84" s="326">
        <f>+ROUND(G101,0)+ROUND(G120,0)+ROUND(G127,0)-ROUND(G132,0)</f>
        <v>-164420945</v>
      </c>
      <c r="H84" s="17"/>
      <c r="I84" s="325">
        <f>+ROUND(I101,0)+ROUND(I120,0)+ROUND(I127,0)-ROUND(I132,0)</f>
        <v>0</v>
      </c>
      <c r="J84" s="326">
        <f>+ROUND(J101,0)+ROUND(J120,0)+ROUND(J127,0)-ROUND(J132,0)</f>
        <v>0</v>
      </c>
      <c r="K84" s="109"/>
      <c r="L84" s="326">
        <f>+ROUND(L101,0)+ROUND(L120,0)+ROUND(L127,0)-ROUND(L132,0)</f>
        <v>0</v>
      </c>
      <c r="M84" s="109"/>
      <c r="N84" s="327">
        <f>+ROUND(N101,0)+ROUND(N120,0)+ROUND(N127,0)-ROUND(N132,0)</f>
        <v>-164420945</v>
      </c>
      <c r="O84" s="320"/>
      <c r="P84" s="325">
        <f>+ROUND(P101,0)+ROUND(P120,0)+ROUND(P127,0)-ROUND(P132,0)</f>
        <v>0</v>
      </c>
      <c r="Q84" s="326">
        <f>+ROUND(Q101,0)+ROUND(Q120,0)+ROUND(Q127,0)-ROUND(Q132,0)</f>
        <v>-164420945</v>
      </c>
      <c r="R84" s="52"/>
      <c r="S84" s="321" t="s">
        <v>149</v>
      </c>
      <c r="T84" s="322"/>
      <c r="U84" s="323"/>
      <c r="V84" s="292"/>
      <c r="W84" s="293"/>
      <c r="X84" s="294"/>
      <c r="Y84" s="293"/>
      <c r="Z84" s="29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28" t="s">
        <v>151</v>
      </c>
      <c r="C86" s="329"/>
      <c r="D86" s="330"/>
      <c r="E86" s="17"/>
      <c r="F86" s="121"/>
      <c r="G86" s="122"/>
      <c r="H86" s="17"/>
      <c r="I86" s="121"/>
      <c r="J86" s="122"/>
      <c r="K86" s="109"/>
      <c r="L86" s="122"/>
      <c r="M86" s="109"/>
      <c r="N86" s="123"/>
      <c r="O86" s="111"/>
      <c r="P86" s="121"/>
      <c r="Q86" s="122"/>
      <c r="R86" s="52"/>
      <c r="S86" s="328" t="s">
        <v>151</v>
      </c>
      <c r="T86" s="329"/>
      <c r="U86" s="330"/>
      <c r="V86" s="90"/>
      <c r="W86" s="12"/>
      <c r="X86" s="12"/>
      <c r="Y86" s="12"/>
      <c r="Z86" s="12"/>
    </row>
    <row r="87" spans="1:26" s="13" customFormat="1" ht="15.75">
      <c r="A87" s="103"/>
      <c r="B87" s="149" t="s">
        <v>152</v>
      </c>
      <c r="C87" s="150"/>
      <c r="D87" s="151"/>
      <c r="E87" s="17"/>
      <c r="F87" s="147">
        <f>+IF($P$2=0,$P87,0)</f>
        <v>0</v>
      </c>
      <c r="G87" s="148">
        <f>+IF($P$2=0,$Q87,0)</f>
        <v>0</v>
      </c>
      <c r="H87" s="17"/>
      <c r="I87" s="147">
        <f>+IF(OR($P$2=98,$P$2=42,$P$2=96,$P$2=97),$P87,0)</f>
        <v>0</v>
      </c>
      <c r="J87" s="148">
        <f>+IF(OR($P$2=98,$P$2=42,$P$2=96,$P$2=97),$Q87,0)</f>
        <v>0</v>
      </c>
      <c r="K87" s="109"/>
      <c r="L87" s="148">
        <f>+IF($P$2=33,$Q87,0)</f>
        <v>0</v>
      </c>
      <c r="M87" s="109"/>
      <c r="N87" s="134">
        <f>+ROUND(+G87+J87+L87,0)</f>
        <v>0</v>
      </c>
      <c r="O87" s="111"/>
      <c r="P87" s="147">
        <f>+ROUND(+[1]OTCHET!E462+[1]OTCHET!E463,0)</f>
        <v>0</v>
      </c>
      <c r="Q87" s="148">
        <f>+ROUND(+[1]OTCHET!F462+[1]OTCHET!F463,0)</f>
        <v>0</v>
      </c>
      <c r="R87" s="52"/>
      <c r="S87" s="126" t="s">
        <v>153</v>
      </c>
      <c r="T87" s="127"/>
      <c r="U87" s="128"/>
      <c r="V87" s="90"/>
      <c r="W87" s="12"/>
      <c r="X87" s="12"/>
      <c r="Y87" s="12"/>
      <c r="Z87" s="12"/>
    </row>
    <row r="88" spans="1:26" s="13" customFormat="1" ht="15.75">
      <c r="A88" s="103"/>
      <c r="B88" s="155" t="s">
        <v>154</v>
      </c>
      <c r="C88" s="156"/>
      <c r="D88" s="157"/>
      <c r="E88" s="17"/>
      <c r="F88" s="132">
        <f>+IF($P$2=0,$P88,0)</f>
        <v>0</v>
      </c>
      <c r="G88" s="133">
        <f>+IF($P$2=0,$Q88,0)</f>
        <v>0</v>
      </c>
      <c r="H88" s="17"/>
      <c r="I88" s="132">
        <f>+IF(OR($P$2=98,$P$2=42,$P$2=96,$P$2=97),$P88,0)</f>
        <v>0</v>
      </c>
      <c r="J88" s="133">
        <f>+IF(OR($P$2=98,$P$2=42,$P$2=96,$P$2=97),$Q88,0)</f>
        <v>0</v>
      </c>
      <c r="K88" s="109"/>
      <c r="L88" s="133">
        <f>+IF($P$2=33,$Q88,0)</f>
        <v>0</v>
      </c>
      <c r="M88" s="109"/>
      <c r="N88" s="158">
        <f>+ROUND(+G88+J88+L88,0)</f>
        <v>0</v>
      </c>
      <c r="O88" s="111"/>
      <c r="P88" s="132">
        <f>+ROUND([1]OTCHET!E464+[1]OTCHET!E535,0)</f>
        <v>0</v>
      </c>
      <c r="Q88" s="133">
        <f>+ROUND([1]OTCHET!F464+[1]OTCHET!F535,0)</f>
        <v>0</v>
      </c>
      <c r="R88" s="52"/>
      <c r="S88" s="152" t="s">
        <v>155</v>
      </c>
      <c r="T88" s="153"/>
      <c r="U88" s="154"/>
      <c r="V88" s="90"/>
      <c r="W88" s="12"/>
      <c r="X88" s="12"/>
      <c r="Y88" s="12"/>
      <c r="Z88" s="12"/>
    </row>
    <row r="89" spans="1:26" s="13" customFormat="1" ht="15.75">
      <c r="A89" s="103"/>
      <c r="B89" s="162" t="s">
        <v>156</v>
      </c>
      <c r="C89" s="163"/>
      <c r="D89" s="164"/>
      <c r="E89" s="17"/>
      <c r="F89" s="165">
        <f>+ROUND(+SUM(F87:F88),0)</f>
        <v>0</v>
      </c>
      <c r="G89" s="166">
        <f>+ROUND(+SUM(G87:G88),0)</f>
        <v>0</v>
      </c>
      <c r="H89" s="17"/>
      <c r="I89" s="165">
        <f>+ROUND(+SUM(I87:I88),0)</f>
        <v>0</v>
      </c>
      <c r="J89" s="166">
        <f>+ROUND(+SUM(J87:J88),0)</f>
        <v>0</v>
      </c>
      <c r="K89" s="109"/>
      <c r="L89" s="166">
        <f>+ROUND(+SUM(L87:L88),0)</f>
        <v>0</v>
      </c>
      <c r="M89" s="109"/>
      <c r="N89" s="167">
        <f>+ROUND(+SUM(N87:N88),0)</f>
        <v>0</v>
      </c>
      <c r="O89" s="111"/>
      <c r="P89" s="165">
        <f>+ROUND(+SUM(P87:P88),0)</f>
        <v>0</v>
      </c>
      <c r="Q89" s="166">
        <f>+ROUND(+SUM(Q87:Q88),0)</f>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f>+IF($P$2=0,$P91,0)</f>
        <v>0</v>
      </c>
      <c r="G91" s="122">
        <f>+IF($P$2=0,$Q91,0)</f>
        <v>0</v>
      </c>
      <c r="H91" s="17"/>
      <c r="I91" s="121">
        <f>+IF(OR($P$2=98,$P$2=42,$P$2=96,$P$2=97),$P91,0)</f>
        <v>0</v>
      </c>
      <c r="J91" s="122">
        <f>+IF(OR($P$2=98,$P$2=42,$P$2=96,$P$2=97),$Q91,0)</f>
        <v>0</v>
      </c>
      <c r="K91" s="109"/>
      <c r="L91" s="122">
        <f>+IF($P$2=33,$Q91,0)</f>
        <v>0</v>
      </c>
      <c r="M91" s="109"/>
      <c r="N91" s="123">
        <f>+ROUND(+G91+J91+L91,0)</f>
        <v>0</v>
      </c>
      <c r="O91" s="111"/>
      <c r="P91" s="121">
        <f>+ROUND([1]OTCHET!E466+[1]OTCHET!E469+[1]OTCHET!E479,0)</f>
        <v>0</v>
      </c>
      <c r="Q91" s="122">
        <f>+ROUND([1]OTCHET!F466+[1]OTCHET!F469+[1]OTCHET!F479,0)</f>
        <v>0</v>
      </c>
      <c r="R91" s="52"/>
      <c r="S91" s="126" t="s">
        <v>160</v>
      </c>
      <c r="T91" s="127"/>
      <c r="U91" s="128"/>
      <c r="V91" s="90"/>
      <c r="W91" s="12"/>
      <c r="X91" s="12"/>
      <c r="Y91" s="12"/>
      <c r="Z91" s="12"/>
    </row>
    <row r="92" spans="1:26" s="13" customFormat="1" ht="15.75">
      <c r="A92" s="103"/>
      <c r="B92" s="149" t="s">
        <v>161</v>
      </c>
      <c r="C92" s="150"/>
      <c r="D92" s="151"/>
      <c r="E92" s="17"/>
      <c r="F92" s="132">
        <f>+IF($P$2=0,$P92,0)</f>
        <v>0</v>
      </c>
      <c r="G92" s="133">
        <f>+IF($P$2=0,$Q92,0)</f>
        <v>0</v>
      </c>
      <c r="H92" s="17"/>
      <c r="I92" s="132">
        <f>+IF(OR($P$2=98,$P$2=42,$P$2=96,$P$2=97),$P92,0)</f>
        <v>0</v>
      </c>
      <c r="J92" s="133">
        <f>+IF(OR($P$2=98,$P$2=42,$P$2=96,$P$2=97),$Q92,0)</f>
        <v>0</v>
      </c>
      <c r="K92" s="109"/>
      <c r="L92" s="133">
        <f>+IF($P$2=33,$Q92,0)</f>
        <v>0</v>
      </c>
      <c r="M92" s="109"/>
      <c r="N92" s="158">
        <f>+ROUND(+G92+J92+L92,0)</f>
        <v>0</v>
      </c>
      <c r="O92" s="111"/>
      <c r="P92" s="132">
        <f>+ROUND([1]OTCHET!E467+[1]OTCHET!E470+[1]OTCHET!E480+[1]OTCHET!E502+IF(+[1]OTCHET!E494&gt;0,+[1]OTCHET!E494,0),0)</f>
        <v>0</v>
      </c>
      <c r="Q92" s="133">
        <f>+ROUND([1]OTCHET!F467+[1]OTCHET!F470+[1]OTCHET!F480+[1]OTCHET!F502+IF(+[1]OTCHET!F494&gt;0,+[1]OTCHET!F494,0),0)</f>
        <v>0</v>
      </c>
      <c r="R92" s="52"/>
      <c r="S92" s="152" t="s">
        <v>162</v>
      </c>
      <c r="T92" s="153"/>
      <c r="U92" s="154"/>
      <c r="V92" s="90"/>
      <c r="W92" s="12"/>
      <c r="X92" s="12"/>
      <c r="Y92" s="12"/>
      <c r="Z92" s="12"/>
    </row>
    <row r="93" spans="1:26" s="13" customFormat="1" ht="15.75">
      <c r="A93" s="103"/>
      <c r="B93" s="149" t="s">
        <v>163</v>
      </c>
      <c r="C93" s="150"/>
      <c r="D93" s="151"/>
      <c r="E93" s="17"/>
      <c r="F93" s="147">
        <f>+IF($P$2=0,$P93,0)</f>
        <v>0</v>
      </c>
      <c r="G93" s="148">
        <f>+IF($P$2=0,$Q93,0)</f>
        <v>0</v>
      </c>
      <c r="H93" s="17"/>
      <c r="I93" s="147">
        <f>+IF(OR($P$2=98,$P$2=42,$P$2=96,$P$2=97),$P93,0)</f>
        <v>0</v>
      </c>
      <c r="J93" s="148">
        <f>+IF(OR($P$2=98,$P$2=42,$P$2=96,$P$2=97),$Q93,0)</f>
        <v>0</v>
      </c>
      <c r="K93" s="109"/>
      <c r="L93" s="148">
        <f>+IF($P$2=33,$Q93,0)</f>
        <v>0</v>
      </c>
      <c r="M93" s="109"/>
      <c r="N93" s="134">
        <f>+ROUND(+G93+J93+L93,0)</f>
        <v>0</v>
      </c>
      <c r="O93" s="111"/>
      <c r="P93" s="147">
        <f>+ROUND(+SUM([1]OTCHET!E472:E474),0)</f>
        <v>0</v>
      </c>
      <c r="Q93" s="148">
        <f>+ROUND(+SUM([1]OTCHET!F472:F474),0)</f>
        <v>0</v>
      </c>
      <c r="R93" s="52"/>
      <c r="S93" s="152" t="s">
        <v>164</v>
      </c>
      <c r="T93" s="153"/>
      <c r="U93" s="154"/>
      <c r="V93" s="90"/>
      <c r="W93" s="12"/>
      <c r="X93" s="12"/>
      <c r="Y93" s="12"/>
      <c r="Z93" s="12"/>
    </row>
    <row r="94" spans="1:26" s="13" customFormat="1" ht="15.75">
      <c r="A94" s="103"/>
      <c r="B94" s="331" t="s">
        <v>165</v>
      </c>
      <c r="C94" s="332"/>
      <c r="D94" s="333"/>
      <c r="E94" s="17"/>
      <c r="F94" s="115">
        <f>+IF($P$2=0,$P94,0)</f>
        <v>0</v>
      </c>
      <c r="G94" s="116">
        <f>+IF($P$2=0,$Q94,0)</f>
        <v>0</v>
      </c>
      <c r="H94" s="17"/>
      <c r="I94" s="115">
        <f>+IF(OR($P$2=98,$P$2=42,$P$2=96,$P$2=97),$P94,0)</f>
        <v>0</v>
      </c>
      <c r="J94" s="116">
        <f>+IF(OR($P$2=98,$P$2=42,$P$2=96,$P$2=97),$Q94,0)</f>
        <v>0</v>
      </c>
      <c r="K94" s="109"/>
      <c r="L94" s="116">
        <f>+IF($P$2=33,$Q94,0)</f>
        <v>0</v>
      </c>
      <c r="M94" s="109"/>
      <c r="N94" s="175">
        <f>+ROUND(+G94+J94+L94,0)</f>
        <v>0</v>
      </c>
      <c r="O94" s="111"/>
      <c r="P94" s="115">
        <f>+ROUND(+SUM([1]OTCHET!E475:E476),0)</f>
        <v>0</v>
      </c>
      <c r="Q94" s="116">
        <f>+ROUND(+SUM([1]OTCHET!F475:F476),0)</f>
        <v>0</v>
      </c>
      <c r="R94" s="52"/>
      <c r="S94" s="159" t="s">
        <v>166</v>
      </c>
      <c r="T94" s="160"/>
      <c r="U94" s="161"/>
      <c r="V94" s="90"/>
      <c r="W94" s="12"/>
      <c r="X94" s="12"/>
      <c r="Y94" s="12"/>
      <c r="Z94" s="12"/>
    </row>
    <row r="95" spans="1:26" s="13" customFormat="1" ht="15.75">
      <c r="A95" s="103"/>
      <c r="B95" s="162" t="s">
        <v>167</v>
      </c>
      <c r="C95" s="163"/>
      <c r="D95" s="164"/>
      <c r="E95" s="17"/>
      <c r="F95" s="165">
        <f>+ROUND(+SUM(F91:F94),0)</f>
        <v>0</v>
      </c>
      <c r="G95" s="166">
        <f>+ROUND(+SUM(G91:G94),0)</f>
        <v>0</v>
      </c>
      <c r="H95" s="17"/>
      <c r="I95" s="165">
        <f>+ROUND(+SUM(I91:I94),0)</f>
        <v>0</v>
      </c>
      <c r="J95" s="166">
        <f>+ROUND(+SUM(J91:J94),0)</f>
        <v>0</v>
      </c>
      <c r="K95" s="109"/>
      <c r="L95" s="166">
        <f>+ROUND(+SUM(L91:L94),0)</f>
        <v>0</v>
      </c>
      <c r="M95" s="109"/>
      <c r="N95" s="167">
        <f>+ROUND(+SUM(N91:N94),0)</f>
        <v>0</v>
      </c>
      <c r="O95" s="111"/>
      <c r="P95" s="165">
        <f>+ROUND(+SUM(P91:P94),0)</f>
        <v>0</v>
      </c>
      <c r="Q95" s="166">
        <f>+ROUND(+SUM(Q91:Q94),0)</f>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f>+IF($P$2=0,$P97,0)</f>
        <v>0</v>
      </c>
      <c r="G97" s="122">
        <f>+IF($P$2=0,$Q97,0)</f>
        <v>0</v>
      </c>
      <c r="H97" s="17"/>
      <c r="I97" s="121">
        <f>+IF(OR($P$2=98,$P$2=42,$P$2=96,$P$2=97),$P97,0)</f>
        <v>0</v>
      </c>
      <c r="J97" s="122">
        <f>+IF(OR($P$2=98,$P$2=42,$P$2=96,$P$2=97),$Q97,0)</f>
        <v>0</v>
      </c>
      <c r="K97" s="109"/>
      <c r="L97" s="122">
        <f>+IF($P$2=33,$Q97,0)</f>
        <v>0</v>
      </c>
      <c r="M97" s="109"/>
      <c r="N97" s="123">
        <f>+ROUND(+G97+J97+L97,0)</f>
        <v>0</v>
      </c>
      <c r="O97" s="111"/>
      <c r="P97" s="121">
        <f>+ROUND([1]OTCHET!E536+[1]OTCHET!E541,0)</f>
        <v>0</v>
      </c>
      <c r="Q97" s="122">
        <f>+ROUND([1]OTCHET!F536+[1]OTCHET!F541,0)</f>
        <v>0</v>
      </c>
      <c r="R97" s="52"/>
      <c r="S97" s="126" t="s">
        <v>171</v>
      </c>
      <c r="T97" s="127"/>
      <c r="U97" s="128"/>
      <c r="V97" s="90"/>
      <c r="W97" s="12"/>
      <c r="X97" s="12"/>
      <c r="Y97" s="12"/>
      <c r="Z97" s="12"/>
    </row>
    <row r="98" spans="1:26" s="13" customFormat="1" ht="15.75">
      <c r="A98" s="103"/>
      <c r="B98" s="155" t="s">
        <v>172</v>
      </c>
      <c r="C98" s="156"/>
      <c r="D98" s="157"/>
      <c r="E98" s="17"/>
      <c r="F98" s="132">
        <f>+IF($P$2=0,$P98,0)</f>
        <v>0</v>
      </c>
      <c r="G98" s="133">
        <f>+IF($P$2=0,$Q98,0)</f>
        <v>2411387</v>
      </c>
      <c r="H98" s="17"/>
      <c r="I98" s="132">
        <f>+IF(OR($P$2=98,$P$2=42,$P$2=96,$P$2=97),$P98,0)</f>
        <v>0</v>
      </c>
      <c r="J98" s="133">
        <f>+IF(OR($P$2=98,$P$2=42,$P$2=96,$P$2=97),$Q98,0)</f>
        <v>0</v>
      </c>
      <c r="K98" s="109"/>
      <c r="L98" s="133">
        <f>+IF($P$2=33,$Q98,0)</f>
        <v>0</v>
      </c>
      <c r="M98" s="109"/>
      <c r="N98" s="158">
        <f>+ROUND(+G98+J98+L98,0)</f>
        <v>2411387</v>
      </c>
      <c r="O98" s="111"/>
      <c r="P98" s="132">
        <f>+ROUND(+[1]OTCHET!E477+[1]OTCHET!E558+[1]OTCHET!E560,0)</f>
        <v>0</v>
      </c>
      <c r="Q98" s="133">
        <f>+ROUND(+[1]OTCHET!F477+[1]OTCHET!F558+[1]OTCHET!F560,0)</f>
        <v>2411387</v>
      </c>
      <c r="R98" s="52"/>
      <c r="S98" s="152" t="s">
        <v>173</v>
      </c>
      <c r="T98" s="153"/>
      <c r="U98" s="154"/>
      <c r="V98" s="90"/>
      <c r="W98" s="12"/>
      <c r="X98" s="12"/>
      <c r="Y98" s="12"/>
      <c r="Z98" s="12"/>
    </row>
    <row r="99" spans="1:26" s="13" customFormat="1" ht="15.75">
      <c r="A99" s="103"/>
      <c r="B99" s="162" t="s">
        <v>174</v>
      </c>
      <c r="C99" s="163"/>
      <c r="D99" s="164"/>
      <c r="E99" s="17"/>
      <c r="F99" s="165">
        <f>+ROUND(+SUM(F97:F98),0)</f>
        <v>0</v>
      </c>
      <c r="G99" s="166">
        <f>+ROUND(+SUM(G97:G98),0)</f>
        <v>2411387</v>
      </c>
      <c r="H99" s="17"/>
      <c r="I99" s="165">
        <f>+ROUND(+SUM(I97:I98),0)</f>
        <v>0</v>
      </c>
      <c r="J99" s="166">
        <f>+ROUND(+SUM(J97:J98),0)</f>
        <v>0</v>
      </c>
      <c r="K99" s="109"/>
      <c r="L99" s="166">
        <f>+ROUND(+SUM(L97:L98),0)</f>
        <v>0</v>
      </c>
      <c r="M99" s="109"/>
      <c r="N99" s="167">
        <f>+ROUND(+SUM(N97:N98),0)</f>
        <v>2411387</v>
      </c>
      <c r="O99" s="111"/>
      <c r="P99" s="165">
        <f>+ROUND(+SUM(P97:P98),0)</f>
        <v>0</v>
      </c>
      <c r="Q99" s="166">
        <f>+ROUND(+SUM(Q97:Q98),0)</f>
        <v>2411387</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f>+ROUND(F89+F95+F99,0)</f>
        <v>0</v>
      </c>
      <c r="G101" s="252">
        <f>+ROUND(G89+G95+G99,0)</f>
        <v>2411387</v>
      </c>
      <c r="H101" s="17"/>
      <c r="I101" s="251">
        <f>+ROUND(I89+I95+I99,0)</f>
        <v>0</v>
      </c>
      <c r="J101" s="252">
        <f>+ROUND(J89+J95+J99,0)</f>
        <v>0</v>
      </c>
      <c r="K101" s="109"/>
      <c r="L101" s="252">
        <f>+ROUND(L89+L95+L99,0)</f>
        <v>0</v>
      </c>
      <c r="M101" s="109"/>
      <c r="N101" s="253">
        <f>+ROUND(N89+N95+N99,0)</f>
        <v>2411387</v>
      </c>
      <c r="O101" s="254"/>
      <c r="P101" s="251">
        <f>+ROUND(P89+P95+P99,0)</f>
        <v>0</v>
      </c>
      <c r="Q101" s="252">
        <f>+ROUND(Q89+Q95+Q99,0)</f>
        <v>2411387</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34" t="s">
        <v>178</v>
      </c>
      <c r="T102" s="335"/>
      <c r="U102" s="336"/>
      <c r="V102" s="90"/>
      <c r="W102" s="12"/>
      <c r="X102" s="12"/>
      <c r="Y102" s="12"/>
      <c r="Z102" s="12"/>
    </row>
    <row r="103" spans="1:26" s="13" customFormat="1" ht="15.75">
      <c r="A103" s="103"/>
      <c r="B103" s="328" t="s">
        <v>179</v>
      </c>
      <c r="C103" s="329"/>
      <c r="D103" s="330"/>
      <c r="E103" s="17"/>
      <c r="F103" s="121"/>
      <c r="G103" s="122"/>
      <c r="H103" s="17"/>
      <c r="I103" s="121"/>
      <c r="J103" s="122"/>
      <c r="K103" s="109"/>
      <c r="L103" s="122"/>
      <c r="M103" s="109"/>
      <c r="N103" s="123"/>
      <c r="O103" s="111"/>
      <c r="P103" s="121"/>
      <c r="Q103" s="122"/>
      <c r="R103" s="52"/>
      <c r="S103" s="337" t="s">
        <v>179</v>
      </c>
      <c r="T103" s="338"/>
      <c r="U103" s="339"/>
      <c r="V103" s="90"/>
      <c r="W103" s="12"/>
      <c r="X103" s="12"/>
      <c r="Y103" s="12"/>
      <c r="Z103" s="12"/>
    </row>
    <row r="104" spans="1:26" s="13" customFormat="1" ht="15.75">
      <c r="A104" s="103"/>
      <c r="B104" s="149" t="s">
        <v>180</v>
      </c>
      <c r="C104" s="150"/>
      <c r="D104" s="151"/>
      <c r="E104" s="17"/>
      <c r="F104" s="147">
        <f>+IF($P$2=0,$P104,0)</f>
        <v>0</v>
      </c>
      <c r="G104" s="148">
        <f>+IF($P$2=0,$Q104,0)</f>
        <v>0</v>
      </c>
      <c r="H104" s="17"/>
      <c r="I104" s="147">
        <f>+IF(OR($P$2=98,$P$2=42,$P$2=96,$P$2=97),$P104,0)</f>
        <v>0</v>
      </c>
      <c r="J104" s="148">
        <f>+IF(OR($P$2=98,$P$2=42,$P$2=96,$P$2=97),$Q104,0)</f>
        <v>0</v>
      </c>
      <c r="K104" s="109"/>
      <c r="L104" s="148">
        <f>+IF($P$2=33,$Q104,0)</f>
        <v>0</v>
      </c>
      <c r="M104" s="109"/>
      <c r="N104" s="134">
        <f>+ROUND(+G104+J104+L104,0)</f>
        <v>0</v>
      </c>
      <c r="O104" s="111"/>
      <c r="P104" s="147">
        <f>+ROUND([1]OTCHET!E498+[1]OTCHET!E499+[1]OTCHET!E512,0)</f>
        <v>0</v>
      </c>
      <c r="Q104" s="148">
        <f>+ROUND([1]OTCHET!F498+[1]OTCHET!F499+[1]OTCHET!F512,0)</f>
        <v>0</v>
      </c>
      <c r="R104" s="52"/>
      <c r="S104" s="126" t="s">
        <v>181</v>
      </c>
      <c r="T104" s="127"/>
      <c r="U104" s="128"/>
      <c r="V104" s="90"/>
      <c r="W104" s="12"/>
      <c r="X104" s="12"/>
      <c r="Y104" s="12"/>
      <c r="Z104" s="12"/>
    </row>
    <row r="105" spans="1:26" s="13" customFormat="1" ht="15.75">
      <c r="A105" s="103"/>
      <c r="B105" s="155" t="s">
        <v>182</v>
      </c>
      <c r="C105" s="156"/>
      <c r="D105" s="157"/>
      <c r="E105" s="17"/>
      <c r="F105" s="132">
        <f>+IF($P$2=0,$P105,0)</f>
        <v>0</v>
      </c>
      <c r="G105" s="133">
        <f>+IF($P$2=0,$Q105,0)</f>
        <v>0</v>
      </c>
      <c r="H105" s="17"/>
      <c r="I105" s="132">
        <f>+IF(OR($P$2=98,$P$2=42,$P$2=96,$P$2=97),$P105,0)</f>
        <v>0</v>
      </c>
      <c r="J105" s="133">
        <f>+IF(OR($P$2=98,$P$2=42,$P$2=96,$P$2=97),$Q105,0)</f>
        <v>0</v>
      </c>
      <c r="K105" s="109"/>
      <c r="L105" s="133">
        <f>+IF($P$2=33,$Q105,0)</f>
        <v>0</v>
      </c>
      <c r="M105" s="109"/>
      <c r="N105" s="158">
        <f>+ROUND(+G105+J105+L105,0)</f>
        <v>0</v>
      </c>
      <c r="O105" s="111"/>
      <c r="P105" s="132">
        <f>+ROUND([1]OTCHET!E500+[1]OTCHET!E501+[1]OTCHET!E516,0)</f>
        <v>0</v>
      </c>
      <c r="Q105" s="133">
        <f>+ROUND([1]OTCHET!F500+[1]OTCHET!F501+[1]OTCHET!F516,0)</f>
        <v>0</v>
      </c>
      <c r="R105" s="52"/>
      <c r="S105" s="152" t="s">
        <v>183</v>
      </c>
      <c r="T105" s="153"/>
      <c r="U105" s="154"/>
      <c r="V105" s="90"/>
      <c r="W105" s="12"/>
      <c r="X105" s="12"/>
      <c r="Y105" s="12"/>
      <c r="Z105" s="12"/>
    </row>
    <row r="106" spans="1:26" s="13" customFormat="1" ht="15.75">
      <c r="A106" s="103"/>
      <c r="B106" s="259" t="s">
        <v>184</v>
      </c>
      <c r="C106" s="260"/>
      <c r="D106" s="261"/>
      <c r="E106" s="17"/>
      <c r="F106" s="262">
        <f>+ROUND(+SUM(F104:F105),0)</f>
        <v>0</v>
      </c>
      <c r="G106" s="263">
        <f>+ROUND(+SUM(G104:G105),0)</f>
        <v>0</v>
      </c>
      <c r="H106" s="17"/>
      <c r="I106" s="262">
        <f>+ROUND(+SUM(I104:I105),0)</f>
        <v>0</v>
      </c>
      <c r="J106" s="263">
        <f>+ROUND(+SUM(J104:J105),0)</f>
        <v>0</v>
      </c>
      <c r="K106" s="109"/>
      <c r="L106" s="263">
        <f>+ROUND(+SUM(L104:L105),0)</f>
        <v>0</v>
      </c>
      <c r="M106" s="109"/>
      <c r="N106" s="264">
        <f>+ROUND(+SUM(N104:N105),0)</f>
        <v>0</v>
      </c>
      <c r="O106" s="111"/>
      <c r="P106" s="262">
        <f>+ROUND(+SUM(P104:P105),0)</f>
        <v>0</v>
      </c>
      <c r="Q106" s="263">
        <f>+ROUND(+SUM(Q104:Q105),0)</f>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40" t="s">
        <v>186</v>
      </c>
      <c r="T107" s="341"/>
      <c r="U107" s="342"/>
      <c r="V107" s="90"/>
      <c r="W107" s="12"/>
      <c r="X107" s="12"/>
      <c r="Y107" s="12"/>
      <c r="Z107" s="12"/>
    </row>
    <row r="108" spans="1:26" s="13" customFormat="1" ht="15.75">
      <c r="A108" s="103"/>
      <c r="B108" s="118" t="s">
        <v>187</v>
      </c>
      <c r="C108" s="119"/>
      <c r="D108" s="120"/>
      <c r="E108" s="17"/>
      <c r="F108" s="121">
        <f>+IF($P$2=0,$P108,0)</f>
        <v>0</v>
      </c>
      <c r="G108" s="122">
        <f>+IF($P$2=0,$Q108,0)</f>
        <v>0</v>
      </c>
      <c r="H108" s="17"/>
      <c r="I108" s="121">
        <f>+IF(OR($P$2=98,$P$2=42,$P$2=96,$P$2=97),$P108,0)</f>
        <v>0</v>
      </c>
      <c r="J108" s="122">
        <f>+IF(OR($P$2=98,$P$2=42,$P$2=96,$P$2=97),$Q108,0)</f>
        <v>0</v>
      </c>
      <c r="K108" s="109"/>
      <c r="L108" s="122">
        <f>+IF($P$2=33,$Q108,0)</f>
        <v>0</v>
      </c>
      <c r="M108" s="109"/>
      <c r="N108" s="123">
        <f>+ROUND(+G108+J108+L108,0)</f>
        <v>0</v>
      </c>
      <c r="O108" s="111"/>
      <c r="P108" s="121">
        <f>+ROUND([1]OTCHET!E482+[1]OTCHET!E483+[1]OTCHET!E486+[1]OTCHET!E487+[1]OTCHET!E490+[1]OTCHET!E491+[1]OTCHET!E495+[1]OTCHET!E504+[1]OTCHET!E505+[1]OTCHET!E508+[1]OTCHET!E509,0)</f>
        <v>0</v>
      </c>
      <c r="Q108" s="122">
        <f>+ROUND([1]OTCHET!F482+[1]OTCHET!F483+[1]OTCHET!F486+[1]OTCHET!F487+[1]OTCHET!F490+[1]OTCHET!F491+[1]OTCHET!F495+[1]OTCHET!F504+[1]OTCHET!F505+[1]OTCHET!F508+[1]OTCHET!F509,0)</f>
        <v>0</v>
      </c>
      <c r="R108" s="52"/>
      <c r="S108" s="343" t="s">
        <v>188</v>
      </c>
      <c r="T108" s="344"/>
      <c r="U108" s="345"/>
      <c r="V108" s="90"/>
      <c r="W108" s="12"/>
      <c r="X108" s="12"/>
      <c r="Y108" s="12"/>
      <c r="Z108" s="12"/>
    </row>
    <row r="109" spans="1:26" s="13" customFormat="1" ht="15.75">
      <c r="A109" s="103"/>
      <c r="B109" s="155" t="s">
        <v>189</v>
      </c>
      <c r="C109" s="156"/>
      <c r="D109" s="157"/>
      <c r="E109" s="17"/>
      <c r="F109" s="132">
        <f>+IF($P$2=0,$P109,0)</f>
        <v>0</v>
      </c>
      <c r="G109" s="133">
        <f>+IF($P$2=0,$Q109,0)</f>
        <v>0</v>
      </c>
      <c r="H109" s="17"/>
      <c r="I109" s="132">
        <f>+IF(OR($P$2=98,$P$2=42,$P$2=96,$P$2=97),$P109,0)</f>
        <v>0</v>
      </c>
      <c r="J109" s="133">
        <f>+IF(OR($P$2=98,$P$2=42,$P$2=96,$P$2=97),$Q109,0)</f>
        <v>0</v>
      </c>
      <c r="K109" s="109"/>
      <c r="L109" s="133">
        <f>+IF($P$2=33,$Q109,0)</f>
        <v>0</v>
      </c>
      <c r="M109" s="109"/>
      <c r="N109" s="158">
        <f>+ROUND(+G109+J109+L109,0)</f>
        <v>0</v>
      </c>
      <c r="O109" s="111"/>
      <c r="P109" s="132">
        <f>+ROUND([1]OTCHET!E484+[1]OTCHET!E485+[1]OTCHET!E488+[1]OTCHET!E489+[1]OTCHET!E492+[1]OTCHET!E493+[1]OTCHET!E496+[1]OTCHET!E506+[1]OTCHET!E507+[1]OTCHET!E510+[1]OTCHET!E511+IF(+[1]OTCHET!E494&lt;0,+[1]OTCHET!E494,0),0)</f>
        <v>0</v>
      </c>
      <c r="Q109" s="133">
        <f>+ROUND([1]OTCHET!F484+[1]OTCHET!F485+[1]OTCHET!F488+[1]OTCHET!F489+[1]OTCHET!F492+[1]OTCHET!F493+[1]OTCHET!F496+[1]OTCHET!F506+[1]OTCHET!F507+[1]OTCHET!F510+[1]OTCHET!F511+IF(+[1]OTCHET!F494&lt;0,+[1]OTCHET!F494,0),0)</f>
        <v>0</v>
      </c>
      <c r="R109" s="52"/>
      <c r="S109" s="346" t="s">
        <v>190</v>
      </c>
      <c r="T109" s="347"/>
      <c r="U109" s="348"/>
      <c r="V109" s="90"/>
      <c r="W109" s="12"/>
      <c r="X109" s="12"/>
      <c r="Y109" s="12"/>
      <c r="Z109" s="12"/>
    </row>
    <row r="110" spans="1:26" s="13" customFormat="1" ht="15.75">
      <c r="A110" s="103"/>
      <c r="B110" s="259" t="s">
        <v>191</v>
      </c>
      <c r="C110" s="260"/>
      <c r="D110" s="261"/>
      <c r="E110" s="17"/>
      <c r="F110" s="262">
        <f>+ROUND(+SUM(F108:F109),0)</f>
        <v>0</v>
      </c>
      <c r="G110" s="263">
        <f>+ROUND(+SUM(G108:G109),0)</f>
        <v>0</v>
      </c>
      <c r="H110" s="17"/>
      <c r="I110" s="262">
        <f>+ROUND(+SUM(I108:I109),0)</f>
        <v>0</v>
      </c>
      <c r="J110" s="263">
        <f>+ROUND(+SUM(J108:J109),0)</f>
        <v>0</v>
      </c>
      <c r="K110" s="109"/>
      <c r="L110" s="263">
        <f>+ROUND(+SUM(L108:L109),0)</f>
        <v>0</v>
      </c>
      <c r="M110" s="109"/>
      <c r="N110" s="264">
        <f>+ROUND(+SUM(N108:N109),0)</f>
        <v>0</v>
      </c>
      <c r="O110" s="111"/>
      <c r="P110" s="262">
        <f>+ROUND(+SUM(P108:P109),0)</f>
        <v>0</v>
      </c>
      <c r="Q110" s="263">
        <f>+ROUND(+SUM(Q108:Q109),0)</f>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40" t="s">
        <v>193</v>
      </c>
      <c r="T111" s="341"/>
      <c r="U111" s="342"/>
      <c r="V111" s="90"/>
      <c r="W111" s="12"/>
      <c r="X111" s="12"/>
      <c r="Y111" s="12"/>
      <c r="Z111" s="12"/>
    </row>
    <row r="112" spans="1:26" s="13" customFormat="1" ht="15.75">
      <c r="A112" s="103"/>
      <c r="B112" s="118" t="s">
        <v>194</v>
      </c>
      <c r="C112" s="119"/>
      <c r="D112" s="120"/>
      <c r="E112" s="17"/>
      <c r="F112" s="121">
        <f>+IF($P$2=0,$P112,0)</f>
        <v>0</v>
      </c>
      <c r="G112" s="122">
        <f>+IF($P$2=0,$Q112,0)</f>
        <v>0</v>
      </c>
      <c r="H112" s="17"/>
      <c r="I112" s="121">
        <f>+IF(OR($P$2=98,$P$2=42,$P$2=96,$P$2=97),$P112,0)</f>
        <v>0</v>
      </c>
      <c r="J112" s="122">
        <f>+IF(OR($P$2=98,$P$2=42,$P$2=96,$P$2=97),$Q112,0)</f>
        <v>0</v>
      </c>
      <c r="K112" s="109"/>
      <c r="L112" s="122">
        <f>+IF($P$2=33,$Q112,0)</f>
        <v>0</v>
      </c>
      <c r="M112" s="109"/>
      <c r="N112" s="123">
        <f>+ROUND(+G112+J112+L112,0)</f>
        <v>0</v>
      </c>
      <c r="O112" s="111"/>
      <c r="P112" s="121">
        <f>+ROUND([1]OTCHET!E547,0)</f>
        <v>0</v>
      </c>
      <c r="Q112" s="122">
        <f>+ROUND([1]OTCHET!F547,0)</f>
        <v>0</v>
      </c>
      <c r="R112" s="52"/>
      <c r="S112" s="126" t="s">
        <v>195</v>
      </c>
      <c r="T112" s="127"/>
      <c r="U112" s="128"/>
      <c r="V112" s="90"/>
      <c r="W112" s="12"/>
      <c r="X112" s="12"/>
      <c r="Y112" s="12"/>
      <c r="Z112" s="12"/>
    </row>
    <row r="113" spans="1:26" s="13" customFormat="1" ht="15.75">
      <c r="A113" s="103"/>
      <c r="B113" s="155" t="s">
        <v>196</v>
      </c>
      <c r="C113" s="156"/>
      <c r="D113" s="157"/>
      <c r="E113" s="17"/>
      <c r="F113" s="132">
        <f>+IF($P$2=0,$P113,0)</f>
        <v>0</v>
      </c>
      <c r="G113" s="133">
        <f>+IF($P$2=0,$Q113,0)</f>
        <v>0</v>
      </c>
      <c r="H113" s="17"/>
      <c r="I113" s="132">
        <f>+IF(OR($P$2=98,$P$2=42,$P$2=96,$P$2=97),$P113,0)</f>
        <v>0</v>
      </c>
      <c r="J113" s="133">
        <f>+IF(OR($P$2=98,$P$2=42,$P$2=96,$P$2=97),$Q113,0)</f>
        <v>0</v>
      </c>
      <c r="K113" s="109"/>
      <c r="L113" s="133">
        <f>+IF($P$2=33,$Q113,0)</f>
        <v>0</v>
      </c>
      <c r="M113" s="109"/>
      <c r="N113" s="158">
        <f>+ROUND(+G113+J113+L113,0)</f>
        <v>0</v>
      </c>
      <c r="O113" s="111"/>
      <c r="P113" s="132">
        <f>+ROUND([1]OTCHET!E548,0)</f>
        <v>0</v>
      </c>
      <c r="Q113" s="133">
        <f>+ROUND([1]OTCHET!F548,0)</f>
        <v>0</v>
      </c>
      <c r="R113" s="52"/>
      <c r="S113" s="152" t="s">
        <v>197</v>
      </c>
      <c r="T113" s="153"/>
      <c r="U113" s="154"/>
      <c r="V113" s="90"/>
      <c r="W113" s="12"/>
      <c r="X113" s="12"/>
      <c r="Y113" s="12"/>
      <c r="Z113" s="12"/>
    </row>
    <row r="114" spans="1:26" s="13" customFormat="1" ht="15.75">
      <c r="A114" s="103"/>
      <c r="B114" s="259" t="s">
        <v>198</v>
      </c>
      <c r="C114" s="260"/>
      <c r="D114" s="261"/>
      <c r="E114" s="17"/>
      <c r="F114" s="262">
        <f>+ROUND(+SUM(F112:F113),0)</f>
        <v>0</v>
      </c>
      <c r="G114" s="263">
        <f>+ROUND(+SUM(G112:G113),0)</f>
        <v>0</v>
      </c>
      <c r="H114" s="17"/>
      <c r="I114" s="262">
        <f>+ROUND(+SUM(I112:I113),0)</f>
        <v>0</v>
      </c>
      <c r="J114" s="263">
        <f>+ROUND(+SUM(J112:J113),0)</f>
        <v>0</v>
      </c>
      <c r="K114" s="109"/>
      <c r="L114" s="263">
        <f>+ROUND(+SUM(L112:L113),0)</f>
        <v>0</v>
      </c>
      <c r="M114" s="109"/>
      <c r="N114" s="264">
        <f>+ROUND(+SUM(N112:N113),0)</f>
        <v>0</v>
      </c>
      <c r="O114" s="111"/>
      <c r="P114" s="262">
        <f>+ROUND(+SUM(P112:P113),0)</f>
        <v>0</v>
      </c>
      <c r="Q114" s="263">
        <f>+ROUND(+SUM(Q112:Q113),0)</f>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40" t="s">
        <v>200</v>
      </c>
      <c r="T115" s="341"/>
      <c r="U115" s="342"/>
      <c r="V115" s="90"/>
      <c r="W115" s="12"/>
      <c r="X115" s="12"/>
      <c r="Y115" s="12"/>
      <c r="Z115" s="12"/>
    </row>
    <row r="116" spans="1:26" s="13" customFormat="1" ht="15.75">
      <c r="A116" s="103"/>
      <c r="B116" s="118" t="s">
        <v>201</v>
      </c>
      <c r="C116" s="119"/>
      <c r="D116" s="120"/>
      <c r="E116" s="258"/>
      <c r="F116" s="115">
        <f>+IF($P$2=0,$P116,0)</f>
        <v>0</v>
      </c>
      <c r="G116" s="116">
        <f>+IF($P$2=0,$Q116,0)</f>
        <v>63563</v>
      </c>
      <c r="H116" s="17"/>
      <c r="I116" s="115">
        <f>+IF(OR($P$2=98,$P$2=42,$P$2=96,$P$2=97),$P116,0)</f>
        <v>0</v>
      </c>
      <c r="J116" s="116">
        <f>+IF(OR($P$2=98,$P$2=42,$P$2=96,$P$2=97),$Q116,0)</f>
        <v>0</v>
      </c>
      <c r="K116" s="109"/>
      <c r="L116" s="116">
        <f>+IF($P$2=33,$Q116,0)</f>
        <v>0</v>
      </c>
      <c r="M116" s="109"/>
      <c r="N116" s="175">
        <f>+ROUND(+G116+J116+L116,0)</f>
        <v>63563</v>
      </c>
      <c r="O116" s="111"/>
      <c r="P116" s="115">
        <f>+ROUND([1]OTCHET!E545+[1]OTCHET!E546+[1]OTCHET!E562+[1]OTCHET!E563,0)</f>
        <v>0</v>
      </c>
      <c r="Q116" s="116">
        <f>+ROUND([1]OTCHET!F545+[1]OTCHET!F546+[1]OTCHET!F562+[1]OTCHET!F563,0)</f>
        <v>63563</v>
      </c>
      <c r="R116" s="52"/>
      <c r="S116" s="126" t="s">
        <v>202</v>
      </c>
      <c r="T116" s="127"/>
      <c r="U116" s="128"/>
      <c r="V116" s="90"/>
      <c r="W116" s="12"/>
      <c r="X116" s="12"/>
      <c r="Y116" s="12"/>
      <c r="Z116" s="12"/>
    </row>
    <row r="117" spans="1:26" s="13" customFormat="1" ht="15.75">
      <c r="A117" s="103"/>
      <c r="B117" s="155" t="s">
        <v>203</v>
      </c>
      <c r="C117" s="156"/>
      <c r="D117" s="157"/>
      <c r="E117" s="17"/>
      <c r="F117" s="132">
        <f>+IF($P$2=0,$P117,0)</f>
        <v>0</v>
      </c>
      <c r="G117" s="133">
        <f>+IF($P$2=0,$Q117,0)</f>
        <v>0</v>
      </c>
      <c r="H117" s="17"/>
      <c r="I117" s="132">
        <f>+IF(OR($P$2=98,$P$2=42,$P$2=96,$P$2=97),$P117,0)</f>
        <v>0</v>
      </c>
      <c r="J117" s="133">
        <f>+IF(OR($P$2=98,$P$2=42,$P$2=96,$P$2=97),$Q117,0)</f>
        <v>0</v>
      </c>
      <c r="K117" s="109"/>
      <c r="L117" s="133">
        <f>+IF($P$2=33,$Q117,0)</f>
        <v>0</v>
      </c>
      <c r="M117" s="109"/>
      <c r="N117" s="158">
        <f>+ROUND(+G117+J117+L117,0)</f>
        <v>0</v>
      </c>
      <c r="O117" s="111"/>
      <c r="P117" s="132">
        <f>+ROUND([1]OTCHET!E559+[1]OTCHET!E561,0)</f>
        <v>0</v>
      </c>
      <c r="Q117" s="133">
        <f>+ROUND([1]OTCHET!F559+[1]OTCHET!F561,0)</f>
        <v>0</v>
      </c>
      <c r="R117" s="52"/>
      <c r="S117" s="152" t="s">
        <v>204</v>
      </c>
      <c r="T117" s="153"/>
      <c r="U117" s="154"/>
      <c r="V117" s="90"/>
      <c r="W117" s="12"/>
      <c r="X117" s="12"/>
      <c r="Y117" s="12"/>
      <c r="Z117" s="12"/>
    </row>
    <row r="118" spans="1:26" s="13" customFormat="1" ht="15.75">
      <c r="A118" s="103"/>
      <c r="B118" s="259" t="s">
        <v>205</v>
      </c>
      <c r="C118" s="260"/>
      <c r="D118" s="261"/>
      <c r="E118" s="17"/>
      <c r="F118" s="262">
        <f>+ROUND(+SUM(F116:F117),0)</f>
        <v>0</v>
      </c>
      <c r="G118" s="263">
        <f>+ROUND(+SUM(G116:G117),0)</f>
        <v>63563</v>
      </c>
      <c r="H118" s="17"/>
      <c r="I118" s="262">
        <f>+ROUND(+SUM(I116:I117),0)</f>
        <v>0</v>
      </c>
      <c r="J118" s="263">
        <f>+ROUND(+SUM(J116:J117),0)</f>
        <v>0</v>
      </c>
      <c r="K118" s="109"/>
      <c r="L118" s="263">
        <f>+ROUND(+SUM(L116:L117),0)</f>
        <v>0</v>
      </c>
      <c r="M118" s="109"/>
      <c r="N118" s="264">
        <f>+ROUND(+SUM(N116:N117),0)</f>
        <v>63563</v>
      </c>
      <c r="O118" s="111"/>
      <c r="P118" s="262">
        <f>+ROUND(+SUM(P116:P117),0)</f>
        <v>0</v>
      </c>
      <c r="Q118" s="263">
        <f>+ROUND(+SUM(Q116:Q117),0)</f>
        <v>63563</v>
      </c>
      <c r="R118" s="52"/>
      <c r="S118" s="168" t="s">
        <v>206</v>
      </c>
      <c r="T118" s="169"/>
      <c r="U118" s="170"/>
      <c r="V118" s="90"/>
      <c r="W118" s="12"/>
      <c r="X118" s="12"/>
      <c r="Y118" s="12"/>
      <c r="Z118" s="12"/>
    </row>
    <row r="119" spans="1:26" s="13" customFormat="1" ht="8.25" customHeight="1">
      <c r="A119" s="103"/>
      <c r="B119" s="276"/>
      <c r="C119" s="277"/>
      <c r="D119" s="278"/>
      <c r="E119" s="17"/>
      <c r="F119" s="132"/>
      <c r="G119" s="133"/>
      <c r="H119" s="17"/>
      <c r="I119" s="132"/>
      <c r="J119" s="133"/>
      <c r="K119" s="109"/>
      <c r="L119" s="133"/>
      <c r="M119" s="109"/>
      <c r="N119" s="158"/>
      <c r="O119" s="111"/>
      <c r="P119" s="132"/>
      <c r="Q119" s="133"/>
      <c r="R119" s="52"/>
      <c r="S119" s="279"/>
      <c r="T119" s="280"/>
      <c r="U119" s="281"/>
      <c r="V119" s="90"/>
      <c r="W119" s="12"/>
      <c r="X119" s="12"/>
      <c r="Y119" s="12"/>
      <c r="Z119" s="12"/>
    </row>
    <row r="120" spans="1:26" s="13" customFormat="1" ht="16.5" thickBot="1">
      <c r="A120" s="103"/>
      <c r="B120" s="282" t="s">
        <v>207</v>
      </c>
      <c r="C120" s="283"/>
      <c r="D120" s="284"/>
      <c r="E120" s="17"/>
      <c r="F120" s="349">
        <f>+ROUND(F106+F110+F114+F118,0)</f>
        <v>0</v>
      </c>
      <c r="G120" s="287">
        <f>+ROUND(G106+G110+G114+G118,0)</f>
        <v>63563</v>
      </c>
      <c r="H120" s="17"/>
      <c r="I120" s="349">
        <f>+ROUND(I106+I110+I114+I118,0)</f>
        <v>0</v>
      </c>
      <c r="J120" s="287">
        <f>+ROUND(J106+J110+J114+J118,0)</f>
        <v>0</v>
      </c>
      <c r="K120" s="109"/>
      <c r="L120" s="287">
        <f>+ROUND(L106+L110+L114+L118,0)</f>
        <v>0</v>
      </c>
      <c r="M120" s="109"/>
      <c r="N120" s="288">
        <f>+ROUND(N106+N110+N114+N118,0)</f>
        <v>63563</v>
      </c>
      <c r="O120" s="111"/>
      <c r="P120" s="349">
        <f>+ROUND(P106+P110+P114+P118,0)</f>
        <v>0</v>
      </c>
      <c r="Q120" s="287">
        <f>+ROUND(Q106+Q110+Q114+Q118,0)</f>
        <v>63563</v>
      </c>
      <c r="R120" s="52"/>
      <c r="S120" s="289" t="s">
        <v>208</v>
      </c>
      <c r="T120" s="290"/>
      <c r="U120" s="291"/>
      <c r="V120" s="292"/>
      <c r="W120" s="293"/>
      <c r="X120" s="294"/>
      <c r="Y120" s="293"/>
      <c r="Z120" s="29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34" t="s">
        <v>209</v>
      </c>
      <c r="T121" s="335"/>
      <c r="U121" s="336"/>
      <c r="V121" s="90"/>
      <c r="W121" s="12"/>
      <c r="X121" s="12"/>
      <c r="Y121" s="12"/>
      <c r="Z121" s="12"/>
    </row>
    <row r="122" spans="1:26" s="13" customFormat="1" ht="15.75">
      <c r="A122" s="103"/>
      <c r="B122" s="118" t="s">
        <v>210</v>
      </c>
      <c r="C122" s="119"/>
      <c r="D122" s="120"/>
      <c r="E122" s="17"/>
      <c r="F122" s="121">
        <f>+IF($P$2=0,$P122,0)</f>
        <v>0</v>
      </c>
      <c r="G122" s="122">
        <f>+IF($P$2=0,$Q122,0)</f>
        <v>0</v>
      </c>
      <c r="H122" s="17"/>
      <c r="I122" s="121">
        <f>+IF(OR($P$2=98,$P$2=42,$P$2=96,$P$2=97),$P122,0)</f>
        <v>0</v>
      </c>
      <c r="J122" s="122">
        <f>+IF(OR($P$2=98,$P$2=42,$P$2=96,$P$2=97),$Q122,0)</f>
        <v>0</v>
      </c>
      <c r="K122" s="109"/>
      <c r="L122" s="122">
        <f>+IF($P$2=33,$Q122,0)</f>
        <v>0</v>
      </c>
      <c r="M122" s="109"/>
      <c r="N122" s="123">
        <f>+ROUND(+G122+J122+L122,0)</f>
        <v>0</v>
      </c>
      <c r="O122" s="111"/>
      <c r="P122" s="121">
        <f>+ROUND(+SUM([1]OTCHET!E549:E556),0)</f>
        <v>0</v>
      </c>
      <c r="Q122" s="122">
        <f>+ROUND(+SUM([1]OTCHET!F549:F556),0)</f>
        <v>0</v>
      </c>
      <c r="R122" s="52"/>
      <c r="S122" s="126" t="s">
        <v>211</v>
      </c>
      <c r="T122" s="127"/>
      <c r="U122" s="128"/>
      <c r="V122" s="90"/>
      <c r="W122" s="12"/>
      <c r="X122" s="12"/>
      <c r="Y122" s="12"/>
      <c r="Z122" s="12"/>
    </row>
    <row r="123" spans="1:26" s="13" customFormat="1" ht="15.75">
      <c r="A123" s="103"/>
      <c r="B123" s="149" t="s">
        <v>212</v>
      </c>
      <c r="C123" s="150"/>
      <c r="D123" s="151"/>
      <c r="E123" s="17"/>
      <c r="F123" s="132">
        <f>+IF($P$2=0,$P123,0)</f>
        <v>0</v>
      </c>
      <c r="G123" s="133">
        <f>+IF($P$2=0,$Q123,0)</f>
        <v>65654</v>
      </c>
      <c r="H123" s="17"/>
      <c r="I123" s="132">
        <f>+IF(OR($P$2=98,$P$2=42,$P$2=96,$P$2=97),$P123,0)</f>
        <v>0</v>
      </c>
      <c r="J123" s="133">
        <f>+IF(OR($P$2=98,$P$2=42,$P$2=96,$P$2=97),$Q123,0)</f>
        <v>0</v>
      </c>
      <c r="K123" s="109"/>
      <c r="L123" s="133">
        <f>+IF($P$2=33,$Q123,0)</f>
        <v>0</v>
      </c>
      <c r="M123" s="109"/>
      <c r="N123" s="158">
        <f>+ROUND(+G123+J123+L123,0)</f>
        <v>65654</v>
      </c>
      <c r="O123" s="111"/>
      <c r="P123" s="132">
        <f>+ROUND([1]OTCHET!E524,0)</f>
        <v>0</v>
      </c>
      <c r="Q123" s="133">
        <f>+ROUND([1]OTCHET!F524,0)</f>
        <v>65654</v>
      </c>
      <c r="R123" s="52"/>
      <c r="S123" s="350" t="s">
        <v>213</v>
      </c>
      <c r="T123" s="351"/>
      <c r="U123" s="352"/>
      <c r="V123" s="90"/>
      <c r="W123" s="12"/>
      <c r="X123" s="12"/>
      <c r="Y123" s="12"/>
      <c r="Z123" s="12"/>
    </row>
    <row r="124" spans="1:26" s="13" customFormat="1" ht="15.75">
      <c r="A124" s="103"/>
      <c r="B124" s="149" t="s">
        <v>214</v>
      </c>
      <c r="C124" s="150"/>
      <c r="D124" s="151"/>
      <c r="E124" s="17"/>
      <c r="F124" s="132">
        <f>+IF($P$2=0,$P124,0)</f>
        <v>0</v>
      </c>
      <c r="G124" s="133">
        <f>+IF($P$2=0,$Q124,0)</f>
        <v>-4399154</v>
      </c>
      <c r="H124" s="17"/>
      <c r="I124" s="132">
        <f>+IF(OR($P$2=98,$P$2=42,$P$2=96,$P$2=97),$P124,0)</f>
        <v>0</v>
      </c>
      <c r="J124" s="133">
        <f>+IF(OR($P$2=98,$P$2=42,$P$2=96,$P$2=97),$Q124,0)</f>
        <v>0</v>
      </c>
      <c r="K124" s="109"/>
      <c r="L124" s="133">
        <f>+IF($P$2=33,$Q124,0)</f>
        <v>0</v>
      </c>
      <c r="M124" s="109"/>
      <c r="N124" s="158">
        <f>+ROUND(+G124+J124+L124,0)</f>
        <v>-4399154</v>
      </c>
      <c r="O124" s="111"/>
      <c r="P124" s="132">
        <f>+ROUND(+[1]OTCHET!E521+[1]OTCHET!E531+[1]OTCHET!E557+[1]OTCHET!E564+[1]OTCHET!E565+[1]OTCHET!E579+[1]OTCHET!E591+IF(AND([1]OTCHET!$F$12="9900",+[1]OTCHET!$E$15=0),+[1]OTCHET!E586,0),0)</f>
        <v>0</v>
      </c>
      <c r="Q124" s="133">
        <f>+ROUND(+[1]OTCHET!F521+[1]OTCHET!F531+[1]OTCHET!F557+[1]OTCHET!F564+[1]OTCHET!F565+[1]OTCHET!F579+[1]OTCHET!F591+IF(AND([1]OTCHET!$F$12="9900",+[1]OTCHET!$E$15=0,+([1]OTCHET!F589+[1]OTCHET!F590)&gt;=0,+([1]OTCHET!F587+[1]OTCHET!F588)&lt;=0),+[1]OTCHET!F586,0),0)</f>
        <v>-4399154</v>
      </c>
      <c r="R124" s="52"/>
      <c r="S124" s="152" t="s">
        <v>215</v>
      </c>
      <c r="T124" s="153"/>
      <c r="U124" s="154"/>
      <c r="V124" s="90"/>
      <c r="W124" s="12"/>
      <c r="X124" s="12"/>
      <c r="Y124" s="12"/>
      <c r="Z124" s="12"/>
    </row>
    <row r="125" spans="1:26" s="13" customFormat="1" ht="15.75" hidden="1">
      <c r="A125" s="103"/>
      <c r="B125" s="353" t="s">
        <v>216</v>
      </c>
      <c r="C125" s="139"/>
      <c r="D125" s="140"/>
      <c r="E125" s="17"/>
      <c r="F125" s="141">
        <f>+IF($P$2=0,$P125,0)</f>
        <v>0</v>
      </c>
      <c r="G125" s="142">
        <f>+IF($P$2=0,$Q125,0)</f>
        <v>0</v>
      </c>
      <c r="H125" s="17"/>
      <c r="I125" s="141"/>
      <c r="J125" s="142"/>
      <c r="K125" s="109"/>
      <c r="L125" s="142"/>
      <c r="M125" s="109"/>
      <c r="N125" s="143">
        <f>+ROUND(+G125+J125+L125,0)</f>
        <v>0</v>
      </c>
      <c r="O125" s="111"/>
      <c r="P125" s="141">
        <f>+ROUND(+IF(AND([1]OTCHET!$F$12="9900",+[1]OTCHET!$E$15=0,+([1]OTCHET!E589+[1]OTCHET!E590)&gt;0,+([1]OTCHET!E587+[1]OTCHET!E588)&lt;0),+[1]OTCHET!E586,0),0)</f>
        <v>0</v>
      </c>
      <c r="Q125" s="142">
        <f>+ROUND(+IF(AND([1]OTCHET!$F$12="9900",+[1]OTCHET!$E$15=0,+([1]OTCHET!F589+[1]OTCHET!F590)&gt;=0,+([1]OTCHET!F587+[1]OTCHET!F588)&lt;=0),+[1]OTCHET!F586,0),0)</f>
        <v>0</v>
      </c>
      <c r="R125" s="52"/>
      <c r="S125" s="354" t="s">
        <v>217</v>
      </c>
      <c r="T125" s="355"/>
      <c r="U125" s="356"/>
      <c r="V125" s="90"/>
      <c r="W125" s="12"/>
      <c r="X125" s="12"/>
      <c r="Y125" s="12"/>
      <c r="Z125" s="12"/>
    </row>
    <row r="126" spans="1:26" s="13" customFormat="1" ht="15.75">
      <c r="A126" s="103"/>
      <c r="B126" s="357" t="s">
        <v>218</v>
      </c>
      <c r="C126" s="358"/>
      <c r="D126" s="359"/>
      <c r="E126" s="17"/>
      <c r="F126" s="360"/>
      <c r="G126" s="361"/>
      <c r="H126" s="17"/>
      <c r="I126" s="360"/>
      <c r="J126" s="361"/>
      <c r="K126" s="109"/>
      <c r="L126" s="361"/>
      <c r="M126" s="109"/>
      <c r="N126" s="362">
        <f>+ROUND(+G126+J126+L126,0)</f>
        <v>0</v>
      </c>
      <c r="O126" s="111"/>
      <c r="P126" s="360"/>
      <c r="Q126" s="361"/>
      <c r="R126" s="52"/>
      <c r="S126" s="363" t="s">
        <v>219</v>
      </c>
      <c r="T126" s="364"/>
      <c r="U126" s="365"/>
      <c r="V126" s="90"/>
      <c r="W126" s="12"/>
      <c r="X126" s="12"/>
      <c r="Y126" s="12"/>
      <c r="Z126" s="12"/>
    </row>
    <row r="127" spans="1:26" s="13" customFormat="1" ht="16.5" thickBot="1">
      <c r="A127" s="103"/>
      <c r="B127" s="366" t="s">
        <v>220</v>
      </c>
      <c r="C127" s="296"/>
      <c r="D127" s="297"/>
      <c r="E127" s="17"/>
      <c r="F127" s="298">
        <f>+ROUND(+F122+F123+F124+F126,0)</f>
        <v>0</v>
      </c>
      <c r="G127" s="299">
        <f>+ROUND(+G122+G123+G124+G126,0)</f>
        <v>-4333500</v>
      </c>
      <c r="H127" s="17"/>
      <c r="I127" s="298">
        <f>+ROUND(+I122+I123+I124+I126,0)</f>
        <v>0</v>
      </c>
      <c r="J127" s="299">
        <f>+ROUND(+J122+J123+J124+J126,0)</f>
        <v>0</v>
      </c>
      <c r="K127" s="109"/>
      <c r="L127" s="299">
        <f>+ROUND(+L122+L123+L124+L126,0)</f>
        <v>0</v>
      </c>
      <c r="M127" s="109"/>
      <c r="N127" s="300">
        <f>+ROUND(+N122+N123+N124+N126,0)</f>
        <v>-4333500</v>
      </c>
      <c r="O127" s="111"/>
      <c r="P127" s="298">
        <f>+ROUND(+P122+P123+P124+P126,0)</f>
        <v>0</v>
      </c>
      <c r="Q127" s="299">
        <f>+ROUND(+Q122+Q123+Q124+Q126,0)</f>
        <v>-4333500</v>
      </c>
      <c r="R127" s="52"/>
      <c r="S127" s="301" t="s">
        <v>221</v>
      </c>
      <c r="T127" s="302"/>
      <c r="U127" s="303"/>
      <c r="V127" s="292"/>
      <c r="W127" s="293"/>
      <c r="X127" s="294"/>
      <c r="Y127" s="293"/>
      <c r="Z127" s="29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34" t="s">
        <v>222</v>
      </c>
      <c r="T128" s="335"/>
      <c r="U128" s="336"/>
      <c r="V128" s="90"/>
      <c r="W128" s="12"/>
      <c r="X128" s="12"/>
      <c r="Y128" s="12"/>
      <c r="Z128" s="12"/>
    </row>
    <row r="129" spans="1:26" s="13" customFormat="1" ht="15.75">
      <c r="A129" s="103"/>
      <c r="B129" s="118" t="s">
        <v>223</v>
      </c>
      <c r="C129" s="119"/>
      <c r="D129" s="120"/>
      <c r="E129" s="17"/>
      <c r="F129" s="121">
        <f>+IF($P$2=0,$P129,0)</f>
        <v>0</v>
      </c>
      <c r="G129" s="122">
        <f>+IF($P$2=0,$Q129,0)</f>
        <v>10211476</v>
      </c>
      <c r="H129" s="17"/>
      <c r="I129" s="121">
        <f>+IF(OR($P$2=98,$P$2=42,$P$2=96,$P$2=97),$P129,0)</f>
        <v>0</v>
      </c>
      <c r="J129" s="122">
        <f>+IF(OR($P$2=98,$P$2=42,$P$2=96,$P$2=97),$Q129,0)</f>
        <v>0</v>
      </c>
      <c r="K129" s="109"/>
      <c r="L129" s="122">
        <f>+IF($P$2=33,$Q129,0)</f>
        <v>0</v>
      </c>
      <c r="M129" s="109"/>
      <c r="N129" s="123">
        <f>+ROUND(+G129+J129+L129,0)</f>
        <v>10211476</v>
      </c>
      <c r="O129" s="111"/>
      <c r="P129" s="121">
        <f>+ROUND(+SUM([1]OTCHET!E567:E572)+SUM([1]OTCHET!E581:E582)+IF(AND([1]OTCHET!$F$12="9900",+[1]OTCHET!$E$15=0),0,SUM([1]OTCHET!E587:E588)),0)</f>
        <v>0</v>
      </c>
      <c r="Q129" s="122">
        <f>+ROUND(+SUM([1]OTCHET!F567:F572)+SUM([1]OTCHET!F581:F582)+IF(AND([1]OTCHET!$F$12="9900",+[1]OTCHET!$E$15=0),0,SUM([1]OTCHET!F587:F588)),0)</f>
        <v>10211476</v>
      </c>
      <c r="R129" s="52"/>
      <c r="S129" s="126" t="s">
        <v>224</v>
      </c>
      <c r="T129" s="127"/>
      <c r="U129" s="128"/>
      <c r="V129" s="90"/>
      <c r="W129" s="12"/>
      <c r="X129" s="12"/>
      <c r="Y129" s="12"/>
      <c r="Z129" s="12"/>
    </row>
    <row r="130" spans="1:26" s="13" customFormat="1" ht="15.75">
      <c r="A130" s="103"/>
      <c r="B130" s="149" t="s">
        <v>225</v>
      </c>
      <c r="C130" s="150"/>
      <c r="D130" s="151"/>
      <c r="E130" s="17"/>
      <c r="F130" s="132">
        <f>+IF($P$2=0,$P130,0)</f>
        <v>0</v>
      </c>
      <c r="G130" s="133">
        <f>+IF($P$2=0,$Q130,0)</f>
        <v>0</v>
      </c>
      <c r="H130" s="17"/>
      <c r="I130" s="132">
        <f>+IF(OR($P$2=98,$P$2=42,$P$2=96,$P$2=97),$P130,0)</f>
        <v>0</v>
      </c>
      <c r="J130" s="133">
        <f>+IF(OR($P$2=98,$P$2=42,$P$2=96,$P$2=97),$Q130,0)</f>
        <v>0</v>
      </c>
      <c r="K130" s="109"/>
      <c r="L130" s="133">
        <f>+IF($P$2=33,$Q130,0)</f>
        <v>0</v>
      </c>
      <c r="M130" s="109"/>
      <c r="N130" s="158">
        <f>+ROUND(+G130+J130+L130,0)</f>
        <v>0</v>
      </c>
      <c r="O130" s="111"/>
      <c r="P130" s="132">
        <f>+ROUND([1]OTCHET!E580+[1]OTCHET!E585,0)</f>
        <v>0</v>
      </c>
      <c r="Q130" s="133">
        <f>+ROUND([1]OTCHET!F580+[1]OTCHET!F585,0)</f>
        <v>0</v>
      </c>
      <c r="R130" s="52"/>
      <c r="S130" s="152" t="s">
        <v>226</v>
      </c>
      <c r="T130" s="153"/>
      <c r="U130" s="154"/>
      <c r="V130" s="90"/>
      <c r="W130" s="12"/>
      <c r="X130" s="12"/>
      <c r="Y130" s="12"/>
      <c r="Z130" s="12"/>
    </row>
    <row r="131" spans="1:26" s="13" customFormat="1" ht="15.75">
      <c r="A131" s="103"/>
      <c r="B131" s="129" t="s">
        <v>227</v>
      </c>
      <c r="C131" s="130"/>
      <c r="D131" s="131"/>
      <c r="E131" s="17"/>
      <c r="F131" s="132">
        <f>+IF($P$2=0,$P131,0)</f>
        <v>0</v>
      </c>
      <c r="G131" s="133">
        <f>+IF($P$2=0,$Q131,0)</f>
        <v>172773871</v>
      </c>
      <c r="H131" s="17"/>
      <c r="I131" s="132">
        <f>+IF(OR($P$2=98,$P$2=42,$P$2=96,$P$2=97),$P131,0)</f>
        <v>0</v>
      </c>
      <c r="J131" s="133">
        <f>+IF(OR($P$2=98,$P$2=42,$P$2=96,$P$2=97),$Q131,0)</f>
        <v>0</v>
      </c>
      <c r="K131" s="109"/>
      <c r="L131" s="133">
        <f>+IF($P$2=33,$Q131,0)</f>
        <v>0</v>
      </c>
      <c r="M131" s="109"/>
      <c r="N131" s="158">
        <f>+ROUND(+G131+J131+L131,0)</f>
        <v>172773871</v>
      </c>
      <c r="O131" s="111"/>
      <c r="P131" s="132">
        <f>+ROUND(-SUM([1]OTCHET!E573:E578)-SUM([1]OTCHET!E583:E584)-IF(AND([1]OTCHET!$F$12="9900",+[1]OTCHET!$E$15=0),0,SUM([1]OTCHET!E589:E590)),0)</f>
        <v>0</v>
      </c>
      <c r="Q131" s="133">
        <f>+ROUND(-SUM([1]OTCHET!F573:F578)-SUM([1]OTCHET!F583:F584)-IF(AND([1]OTCHET!$F$12="9900",+[1]OTCHET!$E$15=0),0,SUM([1]OTCHET!F589:F590)),0)</f>
        <v>172773871</v>
      </c>
      <c r="R131" s="52"/>
      <c r="S131" s="367" t="s">
        <v>228</v>
      </c>
      <c r="T131" s="368"/>
      <c r="U131" s="369"/>
      <c r="V131" s="90"/>
      <c r="W131" s="12"/>
      <c r="X131" s="12"/>
      <c r="Y131" s="12"/>
      <c r="Z131" s="12"/>
    </row>
    <row r="132" spans="1:26" s="13" customFormat="1" ht="16.5" thickBot="1">
      <c r="A132" s="103"/>
      <c r="B132" s="370" t="s">
        <v>229</v>
      </c>
      <c r="C132" s="371"/>
      <c r="D132" s="372"/>
      <c r="E132" s="17"/>
      <c r="F132" s="373">
        <f>+ROUND(+F131-F129-F130,0)</f>
        <v>0</v>
      </c>
      <c r="G132" s="374">
        <f>+ROUND(+G131-G129-G130,0)</f>
        <v>162562395</v>
      </c>
      <c r="H132" s="17"/>
      <c r="I132" s="373">
        <f>+ROUND(+I131-I129-I130,0)</f>
        <v>0</v>
      </c>
      <c r="J132" s="374">
        <f>+ROUND(+J131-J129-J130,0)</f>
        <v>0</v>
      </c>
      <c r="K132" s="109"/>
      <c r="L132" s="374">
        <f>+ROUND(+L131-L129-L130,0)</f>
        <v>0</v>
      </c>
      <c r="M132" s="109"/>
      <c r="N132" s="375">
        <f>+ROUND(+N131-N129-N130,0)</f>
        <v>162562395</v>
      </c>
      <c r="O132" s="111"/>
      <c r="P132" s="373">
        <f>+ROUND(+P131-P129-P130,0)</f>
        <v>0</v>
      </c>
      <c r="Q132" s="374">
        <f>+ROUND(+Q131-Q129-Q130,0)</f>
        <v>162562395</v>
      </c>
      <c r="R132" s="52"/>
      <c r="S132" s="376" t="s">
        <v>230</v>
      </c>
      <c r="T132" s="377"/>
      <c r="U132" s="378"/>
      <c r="V132" s="292"/>
      <c r="W132" s="293"/>
      <c r="X132" s="294"/>
      <c r="Y132" s="293"/>
      <c r="Z132" s="293"/>
    </row>
    <row r="133" spans="1:26" s="13" customFormat="1" ht="16.5" customHeight="1" thickTop="1">
      <c r="A133" s="3"/>
      <c r="B133" s="379">
        <f>+IF(+SUM(F133:N133)=0,0,"Контрола: дефицит/излишък = финансиране с обратен знак (Г. + Д. = 0)")</f>
        <v>0</v>
      </c>
      <c r="C133" s="379"/>
      <c r="D133" s="379"/>
      <c r="E133" s="17"/>
      <c r="F133" s="380">
        <f>+ROUND(F83,0)+ROUND(F84,0)</f>
        <v>0</v>
      </c>
      <c r="G133" s="380">
        <f>+ROUND(G83,0)+ROUND(G84,0)</f>
        <v>0</v>
      </c>
      <c r="H133" s="17"/>
      <c r="I133" s="380">
        <f>+ROUND(I83,0)+ROUND(I84,0)</f>
        <v>0</v>
      </c>
      <c r="J133" s="380">
        <f>+ROUND(J83,0)+ROUND(J84,0)</f>
        <v>0</v>
      </c>
      <c r="K133" s="17"/>
      <c r="L133" s="380">
        <f>+ROUND(L83,0)+ROUND(L84,0)</f>
        <v>0</v>
      </c>
      <c r="M133" s="17"/>
      <c r="N133" s="381">
        <f>+ROUND(N83,0)+ROUND(N84,0)</f>
        <v>0</v>
      </c>
      <c r="O133" s="382"/>
      <c r="P133" s="383">
        <f>+ROUND(P83,0)+ROUND(P84,0)</f>
        <v>0</v>
      </c>
      <c r="Q133" s="383">
        <f>+ROUND(Q83,0)+ROUND(Q84,0)</f>
        <v>0</v>
      </c>
      <c r="R133" s="52"/>
      <c r="S133" s="384"/>
      <c r="T133" s="384"/>
      <c r="U133" s="384"/>
      <c r="V133" s="292"/>
      <c r="W133" s="293"/>
      <c r="X133" s="294"/>
      <c r="Y133" s="293"/>
      <c r="Z133" s="293"/>
    </row>
    <row r="134" spans="1:26" s="13" customFormat="1" ht="17.25" hidden="1" customHeight="1">
      <c r="A134" s="3"/>
      <c r="B134" s="385" t="s">
        <v>231</v>
      </c>
      <c r="C134" s="386">
        <f>+[1]OTCHET!B605</f>
        <v>44407</v>
      </c>
      <c r="D134" s="310" t="s">
        <v>232</v>
      </c>
      <c r="E134" s="17"/>
      <c r="F134" s="387"/>
      <c r="G134" s="387"/>
      <c r="H134" s="17"/>
      <c r="I134" s="388" t="s">
        <v>233</v>
      </c>
      <c r="J134" s="389"/>
      <c r="K134" s="17"/>
      <c r="L134" s="387"/>
      <c r="M134" s="387"/>
      <c r="N134" s="387"/>
      <c r="O134" s="382"/>
      <c r="P134" s="390"/>
      <c r="Q134" s="390"/>
      <c r="R134" s="391"/>
      <c r="S134" s="392"/>
      <c r="T134" s="392"/>
      <c r="U134" s="392"/>
      <c r="V134" s="393"/>
      <c r="W134" s="293"/>
      <c r="X134" s="294"/>
      <c r="Y134" s="293"/>
      <c r="Z134" s="293"/>
    </row>
    <row r="135" spans="1:26" s="13" customFormat="1" ht="21" hidden="1" customHeight="1">
      <c r="A135" s="3"/>
      <c r="B135" s="385"/>
      <c r="C135" s="310"/>
      <c r="D135" s="310"/>
      <c r="E135" s="17"/>
      <c r="F135" s="394"/>
      <c r="G135" s="394"/>
      <c r="H135" s="17"/>
      <c r="I135" s="388"/>
      <c r="J135" s="389"/>
      <c r="K135" s="17"/>
      <c r="L135" s="394"/>
      <c r="M135" s="394"/>
      <c r="N135" s="394"/>
      <c r="O135" s="382"/>
      <c r="P135" s="395"/>
      <c r="Q135" s="395"/>
      <c r="R135" s="391"/>
      <c r="S135" s="392"/>
      <c r="T135" s="392"/>
      <c r="U135" s="392"/>
      <c r="V135" s="393"/>
      <c r="W135" s="293"/>
      <c r="X135" s="294"/>
      <c r="Y135" s="293"/>
      <c r="Z135" s="293"/>
    </row>
    <row r="136" spans="1:26" s="13" customFormat="1" ht="23.25" customHeight="1" thickBot="1">
      <c r="A136" s="393"/>
      <c r="B136" s="393"/>
      <c r="C136" s="393"/>
      <c r="D136" s="393"/>
      <c r="E136" s="396"/>
      <c r="F136" s="396"/>
      <c r="G136" s="396"/>
      <c r="H136" s="396"/>
      <c r="I136" s="396"/>
      <c r="J136" s="396"/>
      <c r="K136" s="396"/>
      <c r="L136" s="396"/>
      <c r="M136" s="396"/>
      <c r="N136" s="396"/>
      <c r="O136" s="393"/>
      <c r="P136" s="397"/>
      <c r="Q136" s="397"/>
      <c r="R136" s="392"/>
      <c r="S136" s="392"/>
      <c r="T136" s="392"/>
      <c r="U136" s="392"/>
      <c r="V136" s="392"/>
      <c r="X136" s="398"/>
    </row>
    <row r="137" spans="1:26" s="13" customFormat="1" ht="15.75" customHeight="1">
      <c r="A137" s="393"/>
      <c r="B137" s="399" t="s">
        <v>234</v>
      </c>
      <c r="C137" s="400"/>
      <c r="D137" s="401"/>
      <c r="E137" s="396"/>
      <c r="F137" s="402" t="str">
        <f>+IF(+ROUND(F140,2)=0,"O K","НЕРАВНЕНИЕ!")</f>
        <v>O K</v>
      </c>
      <c r="G137" s="403" t="str">
        <f>+IF(+ROUND(G140,2)=0,"O K","НЕРАВНЕНИЕ!")</f>
        <v>O K</v>
      </c>
      <c r="H137" s="404"/>
      <c r="I137" s="405" t="str">
        <f>+IF(+ROUND(I140,2)=0,"O K","НЕРАВНЕНИЕ!")</f>
        <v>O K</v>
      </c>
      <c r="J137" s="406" t="str">
        <f>+IF(+ROUND(J140,2)=0,"O K","НЕРАВНЕНИЕ!")</f>
        <v>O K</v>
      </c>
      <c r="K137" s="407"/>
      <c r="L137" s="408" t="str">
        <f>+IF(+ROUND(L140,2)=0,"O K","НЕРАВНЕНИЕ!")</f>
        <v>O K</v>
      </c>
      <c r="M137" s="409"/>
      <c r="N137" s="410" t="str">
        <f>+IF(+ROUND(N140,2)=0,"O K","НЕРАВНЕНИЕ!")</f>
        <v>O K</v>
      </c>
      <c r="O137" s="393"/>
      <c r="P137" s="411" t="str">
        <f>+IF(+ROUND(P140,2)=0,"O K","НЕРАВНЕНИЕ!")</f>
        <v>O K</v>
      </c>
      <c r="Q137" s="412" t="str">
        <f>+IF(+ROUND(Q140,2)=0,"O K","НЕРАВНЕНИЕ!")</f>
        <v>O K</v>
      </c>
      <c r="R137" s="413"/>
      <c r="S137" s="414"/>
      <c r="T137" s="414"/>
      <c r="U137" s="414"/>
      <c r="V137" s="393"/>
      <c r="X137" s="398"/>
    </row>
    <row r="138" spans="1:26" s="13" customFormat="1" ht="15.75" customHeight="1" thickBot="1">
      <c r="A138" s="393"/>
      <c r="B138" s="415" t="s">
        <v>235</v>
      </c>
      <c r="C138" s="416"/>
      <c r="D138" s="417"/>
      <c r="E138" s="396"/>
      <c r="F138" s="418" t="str">
        <f>+IF(+ROUND(F141,0)=0,"O K","НЕРАВНЕНИЕ!")</f>
        <v>O K</v>
      </c>
      <c r="G138" s="419" t="str">
        <f>+IF(+ROUND(G141,0)=0,"O K","НЕРАВНЕНИЕ!")</f>
        <v>O K</v>
      </c>
      <c r="H138" s="404"/>
      <c r="I138" s="420" t="str">
        <f>+IF(+ROUND(I141,0)=0,"O K","НЕРАВНЕНИЕ!")</f>
        <v>O K</v>
      </c>
      <c r="J138" s="421" t="str">
        <f>+IF(+ROUND(J141,0)=0,"O K","НЕРАВНЕНИЕ!")</f>
        <v>O K</v>
      </c>
      <c r="K138" s="407"/>
      <c r="L138" s="422" t="str">
        <f>+IF(+ROUND(L141,0)=0,"O K","НЕРАВНЕНИЕ!")</f>
        <v>O K</v>
      </c>
      <c r="M138" s="409"/>
      <c r="N138" s="423" t="str">
        <f>+IF(+ROUND(N141,0)=0,"O K","НЕРАВНЕНИЕ!")</f>
        <v>O K</v>
      </c>
      <c r="O138" s="393"/>
      <c r="P138" s="424" t="str">
        <f>+IF(+ROUND(P141,0)=0,"O K","НЕРАВНЕНИЕ!")</f>
        <v>O K</v>
      </c>
      <c r="Q138" s="425" t="str">
        <f>+IF(+ROUND(Q141,0)=0,"O K","НЕРАВНЕНИЕ!")</f>
        <v>O K</v>
      </c>
      <c r="R138" s="413"/>
      <c r="S138" s="414"/>
      <c r="T138" s="414"/>
      <c r="U138" s="414"/>
      <c r="V138" s="393"/>
      <c r="X138" s="398"/>
    </row>
    <row r="139" spans="1:26" s="13" customFormat="1" ht="13.5" thickBot="1">
      <c r="A139" s="393"/>
      <c r="B139" s="393"/>
      <c r="C139" s="393"/>
      <c r="D139" s="393"/>
      <c r="E139" s="396"/>
      <c r="F139" s="409"/>
      <c r="G139" s="409"/>
      <c r="H139" s="409"/>
      <c r="I139" s="426"/>
      <c r="J139" s="409"/>
      <c r="K139" s="409"/>
      <c r="L139" s="426"/>
      <c r="M139" s="409"/>
      <c r="N139" s="409"/>
      <c r="O139" s="393"/>
      <c r="P139" s="397"/>
      <c r="Q139" s="397"/>
      <c r="R139" s="413"/>
      <c r="S139" s="392"/>
      <c r="T139" s="392"/>
      <c r="U139" s="392"/>
      <c r="V139" s="393"/>
      <c r="X139" s="398"/>
    </row>
    <row r="140" spans="1:26" s="13" customFormat="1" ht="15.75">
      <c r="A140" s="393"/>
      <c r="B140" s="399" t="s">
        <v>236</v>
      </c>
      <c r="C140" s="400"/>
      <c r="D140" s="401"/>
      <c r="E140" s="396"/>
      <c r="F140" s="427">
        <f>+ROUND(F83,0)+ROUND(F84,0)</f>
        <v>0</v>
      </c>
      <c r="G140" s="428">
        <f>+ROUND(G83,0)+ROUND(G84,0)</f>
        <v>0</v>
      </c>
      <c r="H140" s="404"/>
      <c r="I140" s="429">
        <f>+ROUND(I83,0)+ROUND(I84,0)</f>
        <v>0</v>
      </c>
      <c r="J140" s="430">
        <f>+ROUND(J83,0)+ROUND(J84,0)</f>
        <v>0</v>
      </c>
      <c r="K140" s="407"/>
      <c r="L140" s="431">
        <f>+ROUND(L83,0)+ROUND(L84,0)</f>
        <v>0</v>
      </c>
      <c r="M140" s="409"/>
      <c r="N140" s="432">
        <f>+ROUND(N83,0)+ROUND(N84,0)</f>
        <v>0</v>
      </c>
      <c r="O140" s="393"/>
      <c r="P140" s="433">
        <f>+ROUND(P83,0)+ROUND(P84,0)</f>
        <v>0</v>
      </c>
      <c r="Q140" s="434">
        <f>+ROUND(Q83,0)+ROUND(Q84,0)</f>
        <v>0</v>
      </c>
      <c r="R140" s="413"/>
      <c r="S140" s="392"/>
      <c r="T140" s="392"/>
      <c r="U140" s="392"/>
      <c r="V140" s="393"/>
      <c r="X140" s="398"/>
    </row>
    <row r="141" spans="1:26" s="13" customFormat="1" ht="16.5" thickBot="1">
      <c r="A141" s="393"/>
      <c r="B141" s="415" t="s">
        <v>237</v>
      </c>
      <c r="C141" s="416"/>
      <c r="D141" s="417"/>
      <c r="E141" s="396"/>
      <c r="F141" s="435">
        <f>SUM(+ROUND(F83,0)+ROUND(F101,0)+ROUND(F120,0)+ROUND(F127,0)+ROUND(F129,0)+ROUND(F130,0))-ROUND(F131,0)</f>
        <v>0</v>
      </c>
      <c r="G141" s="436">
        <f>SUM(+ROUND(G83,0)+ROUND(G101,0)+ROUND(G120,0)+ROUND(G127,0)+ROUND(G129,0)+ROUND(G130,0))-ROUND(G131,0)</f>
        <v>0</v>
      </c>
      <c r="H141" s="404"/>
      <c r="I141" s="437">
        <f>SUM(+ROUND(I83,0)+ROUND(I101,0)+ROUND(I120,0)+ROUND(I127,0)+ROUND(I129,0)+ROUND(I130,0))-ROUND(I131,0)</f>
        <v>0</v>
      </c>
      <c r="J141" s="438">
        <f>SUM(+ROUND(J83,0)+ROUND(J101,0)+ROUND(J120,0)+ROUND(J127,0)+ROUND(J129,0)+ROUND(J130,0))-ROUND(J131,0)</f>
        <v>0</v>
      </c>
      <c r="K141" s="407"/>
      <c r="L141" s="439">
        <f>SUM(+ROUND(L83,0)+ROUND(L101,0)+ROUND(L120,0)+ROUND(L127,0)+ROUND(L129,0)+ROUND(L130,0))-ROUND(L131,0)</f>
        <v>0</v>
      </c>
      <c r="M141" s="409"/>
      <c r="N141" s="440">
        <f>SUM(+ROUND(N83,0)+ROUND(N101,0)+ROUND(N120,0)+ROUND(N127,0)+ROUND(N129,0)+ROUND(N130,0))-ROUND(N131,0)</f>
        <v>0</v>
      </c>
      <c r="O141" s="393"/>
      <c r="P141" s="441">
        <f>SUM(+ROUND(P83,0)+ROUND(P101,0)+ROUND(P120,0)+ROUND(P127,0)+ROUND(P129,0)+ROUND(P130,0))-ROUND(P131,0)</f>
        <v>0</v>
      </c>
      <c r="Q141" s="442">
        <f>SUM(+ROUND(Q83,0)+ROUND(Q101,0)+ROUND(Q120,0)+ROUND(Q127,0)+ROUND(Q129,0)+ROUND(Q130,0))-ROUND(Q131,0)</f>
        <v>0</v>
      </c>
      <c r="R141" s="413"/>
      <c r="S141" s="392"/>
      <c r="T141" s="392"/>
      <c r="U141" s="392"/>
      <c r="V141" s="393"/>
      <c r="X141" s="398"/>
    </row>
    <row r="142" spans="1:26" s="13" customFormat="1" ht="12.75">
      <c r="A142" s="393"/>
      <c r="B142" s="393"/>
      <c r="C142" s="393"/>
      <c r="D142" s="393"/>
      <c r="E142" s="393"/>
      <c r="F142" s="396"/>
      <c r="G142" s="396"/>
      <c r="H142" s="396"/>
      <c r="I142" s="396"/>
      <c r="J142" s="396"/>
      <c r="K142" s="396"/>
      <c r="L142" s="396"/>
      <c r="M142" s="396"/>
      <c r="N142" s="396"/>
      <c r="O142" s="393"/>
      <c r="P142" s="397"/>
      <c r="Q142" s="397"/>
      <c r="R142" s="413"/>
      <c r="S142" s="392"/>
      <c r="T142" s="392"/>
      <c r="U142" s="392"/>
      <c r="V142" s="393"/>
      <c r="X142" s="398"/>
    </row>
    <row r="143" spans="1:26" s="13" customFormat="1" ht="12.75">
      <c r="A143" s="393"/>
      <c r="B143" s="393"/>
      <c r="C143" s="393"/>
      <c r="D143" s="393"/>
      <c r="E143" s="396"/>
      <c r="F143" s="396"/>
      <c r="G143" s="396"/>
      <c r="H143" s="396"/>
      <c r="I143" s="396"/>
      <c r="J143" s="396"/>
      <c r="K143" s="396"/>
      <c r="L143" s="396"/>
      <c r="M143" s="396"/>
      <c r="N143" s="396"/>
      <c r="O143" s="393"/>
      <c r="P143" s="397"/>
      <c r="Q143" s="397"/>
      <c r="R143" s="413"/>
      <c r="S143" s="392"/>
      <c r="T143" s="392"/>
      <c r="U143" s="392"/>
      <c r="V143" s="393"/>
      <c r="X143" s="398"/>
    </row>
    <row r="144" spans="1:26" s="13" customFormat="1" ht="12.75">
      <c r="A144" s="393"/>
      <c r="B144" s="393"/>
      <c r="C144" s="393"/>
      <c r="D144" s="393"/>
      <c r="E144" s="396"/>
      <c r="F144" s="396"/>
      <c r="G144" s="396"/>
      <c r="H144" s="396"/>
      <c r="I144" s="396"/>
      <c r="J144" s="396"/>
      <c r="K144" s="396"/>
      <c r="L144" s="396"/>
      <c r="M144" s="396"/>
      <c r="N144" s="396"/>
      <c r="O144" s="393"/>
      <c r="P144" s="397"/>
      <c r="Q144" s="397"/>
      <c r="R144" s="413"/>
      <c r="S144" s="392"/>
      <c r="T144" s="392"/>
      <c r="U144" s="392"/>
      <c r="V144" s="393"/>
      <c r="X144" s="398"/>
    </row>
    <row r="145" spans="1:24" s="13" customFormat="1" ht="12.75">
      <c r="A145" s="393"/>
      <c r="B145" s="393"/>
      <c r="C145" s="393"/>
      <c r="D145" s="393"/>
      <c r="E145" s="396"/>
      <c r="F145" s="396"/>
      <c r="G145" s="396"/>
      <c r="H145" s="396"/>
      <c r="I145" s="396"/>
      <c r="J145" s="396"/>
      <c r="K145" s="396"/>
      <c r="L145" s="396"/>
      <c r="M145" s="396"/>
      <c r="N145" s="396"/>
      <c r="O145" s="393"/>
      <c r="P145" s="397"/>
      <c r="Q145" s="397"/>
      <c r="R145" s="413"/>
      <c r="S145" s="392"/>
      <c r="T145" s="392"/>
      <c r="U145" s="392"/>
      <c r="V145" s="393"/>
      <c r="X145" s="398"/>
    </row>
    <row r="146" spans="1:24" s="13" customFormat="1" ht="12.75">
      <c r="A146" s="393"/>
      <c r="B146" s="393"/>
      <c r="C146" s="393"/>
      <c r="D146" s="393"/>
      <c r="E146" s="396"/>
      <c r="F146" s="396"/>
      <c r="G146" s="396"/>
      <c r="H146" s="396"/>
      <c r="I146" s="396"/>
      <c r="J146" s="396"/>
      <c r="K146" s="396"/>
      <c r="L146" s="396"/>
      <c r="M146" s="396"/>
      <c r="N146" s="396"/>
      <c r="O146" s="393"/>
      <c r="P146" s="397"/>
      <c r="Q146" s="397"/>
      <c r="R146" s="413"/>
      <c r="S146" s="392"/>
      <c r="T146" s="392"/>
      <c r="U146" s="392"/>
      <c r="V146" s="393"/>
      <c r="X146" s="398"/>
    </row>
    <row r="147" spans="1:24" s="13" customFormat="1" ht="12.75">
      <c r="A147" s="393"/>
      <c r="B147" s="393"/>
      <c r="C147" s="393"/>
      <c r="D147" s="393"/>
      <c r="E147" s="396"/>
      <c r="F147" s="396"/>
      <c r="G147" s="396"/>
      <c r="H147" s="396"/>
      <c r="I147" s="396"/>
      <c r="J147" s="396"/>
      <c r="K147" s="396"/>
      <c r="L147" s="396"/>
      <c r="M147" s="396"/>
      <c r="N147" s="396"/>
      <c r="O147" s="393"/>
      <c r="P147" s="397"/>
      <c r="Q147" s="397"/>
      <c r="R147" s="413"/>
      <c r="S147" s="392"/>
      <c r="T147" s="392"/>
      <c r="U147" s="392"/>
      <c r="V147" s="393"/>
      <c r="X147" s="398"/>
    </row>
    <row r="148" spans="1:24" s="13" customFormat="1" ht="12.75">
      <c r="A148" s="393"/>
      <c r="B148" s="393"/>
      <c r="C148" s="393"/>
      <c r="D148" s="393"/>
      <c r="E148" s="396"/>
      <c r="F148" s="396"/>
      <c r="G148" s="396"/>
      <c r="H148" s="396"/>
      <c r="I148" s="396"/>
      <c r="J148" s="396"/>
      <c r="K148" s="396"/>
      <c r="L148" s="396"/>
      <c r="M148" s="396"/>
      <c r="N148" s="396"/>
      <c r="O148" s="393"/>
      <c r="P148" s="397"/>
      <c r="Q148" s="397"/>
      <c r="R148" s="413"/>
      <c r="S148" s="392"/>
      <c r="T148" s="392"/>
      <c r="U148" s="392"/>
      <c r="V148" s="393"/>
      <c r="X148" s="398"/>
    </row>
    <row r="149" spans="1:24" s="13" customFormat="1" ht="12.75">
      <c r="A149" s="393"/>
      <c r="B149" s="393"/>
      <c r="C149" s="393"/>
      <c r="D149" s="393"/>
      <c r="E149" s="396"/>
      <c r="F149" s="396"/>
      <c r="G149" s="396"/>
      <c r="H149" s="396"/>
      <c r="I149" s="396"/>
      <c r="J149" s="396"/>
      <c r="K149" s="396"/>
      <c r="L149" s="396"/>
      <c r="M149" s="396"/>
      <c r="N149" s="396"/>
      <c r="O149" s="393"/>
      <c r="P149" s="397"/>
      <c r="Q149" s="397"/>
      <c r="R149" s="413"/>
      <c r="S149" s="392"/>
      <c r="T149" s="392"/>
      <c r="U149" s="392"/>
      <c r="V149" s="393"/>
      <c r="X149" s="398"/>
    </row>
    <row r="150" spans="1:24" s="13" customFormat="1" ht="12.75">
      <c r="A150" s="393"/>
      <c r="B150" s="393"/>
      <c r="C150" s="393"/>
      <c r="D150" s="393"/>
      <c r="E150" s="396"/>
      <c r="F150" s="396"/>
      <c r="G150" s="396"/>
      <c r="H150" s="396"/>
      <c r="I150" s="396"/>
      <c r="J150" s="396"/>
      <c r="K150" s="396"/>
      <c r="L150" s="396"/>
      <c r="M150" s="396"/>
      <c r="N150" s="396"/>
      <c r="O150" s="393"/>
      <c r="P150" s="397"/>
      <c r="Q150" s="397"/>
      <c r="R150" s="413"/>
      <c r="S150" s="392"/>
      <c r="T150" s="392"/>
      <c r="U150" s="392"/>
      <c r="V150" s="393"/>
      <c r="X150" s="398"/>
    </row>
    <row r="151" spans="1:24" s="13" customFormat="1" ht="12.75">
      <c r="A151" s="393"/>
      <c r="B151" s="393"/>
      <c r="C151" s="393"/>
      <c r="D151" s="393"/>
      <c r="E151" s="396"/>
      <c r="F151" s="396"/>
      <c r="G151" s="396"/>
      <c r="H151" s="396"/>
      <c r="I151" s="396"/>
      <c r="J151" s="396"/>
      <c r="K151" s="396"/>
      <c r="L151" s="396"/>
      <c r="M151" s="396"/>
      <c r="N151" s="396"/>
      <c r="O151" s="393"/>
      <c r="P151" s="397"/>
      <c r="Q151" s="397"/>
      <c r="R151" s="413"/>
      <c r="S151" s="392"/>
      <c r="T151" s="392"/>
      <c r="U151" s="392"/>
      <c r="V151" s="393"/>
      <c r="X151" s="398"/>
    </row>
    <row r="152" spans="1:24" s="13" customFormat="1" ht="12.75">
      <c r="A152" s="393"/>
      <c r="B152" s="393"/>
      <c r="C152" s="393"/>
      <c r="D152" s="393"/>
      <c r="E152" s="396"/>
      <c r="F152" s="396"/>
      <c r="G152" s="396"/>
      <c r="H152" s="396"/>
      <c r="I152" s="396"/>
      <c r="J152" s="396"/>
      <c r="K152" s="396"/>
      <c r="L152" s="396"/>
      <c r="M152" s="396"/>
      <c r="N152" s="396"/>
      <c r="O152" s="393"/>
      <c r="P152" s="397"/>
      <c r="Q152" s="397"/>
      <c r="R152" s="413"/>
      <c r="S152" s="392"/>
      <c r="T152" s="392"/>
      <c r="U152" s="392"/>
      <c r="V152" s="393"/>
      <c r="X152" s="398"/>
    </row>
    <row r="153" spans="1:24" s="13" customFormat="1" ht="12.75">
      <c r="A153" s="393"/>
      <c r="B153" s="393"/>
      <c r="C153" s="393"/>
      <c r="D153" s="393"/>
      <c r="E153" s="396"/>
      <c r="F153" s="396"/>
      <c r="G153" s="396"/>
      <c r="H153" s="396"/>
      <c r="I153" s="396"/>
      <c r="J153" s="396"/>
      <c r="K153" s="396"/>
      <c r="L153" s="396"/>
      <c r="M153" s="396"/>
      <c r="N153" s="396"/>
      <c r="O153" s="393"/>
      <c r="P153" s="397"/>
      <c r="Q153" s="397"/>
      <c r="R153" s="413"/>
      <c r="S153" s="392"/>
      <c r="T153" s="392"/>
      <c r="U153" s="392"/>
      <c r="V153" s="393"/>
      <c r="X153" s="398"/>
    </row>
    <row r="154" spans="1:24" s="13" customFormat="1" ht="12.75">
      <c r="A154" s="393"/>
      <c r="B154" s="393"/>
      <c r="C154" s="393"/>
      <c r="D154" s="393"/>
      <c r="E154" s="396"/>
      <c r="F154" s="396"/>
      <c r="G154" s="396"/>
      <c r="H154" s="396"/>
      <c r="I154" s="396"/>
      <c r="J154" s="396"/>
      <c r="K154" s="396"/>
      <c r="L154" s="396"/>
      <c r="M154" s="396"/>
      <c r="N154" s="396"/>
      <c r="O154" s="393"/>
      <c r="P154" s="397"/>
      <c r="Q154" s="397"/>
      <c r="R154" s="413"/>
      <c r="S154" s="392"/>
      <c r="T154" s="392"/>
      <c r="U154" s="392"/>
      <c r="V154" s="393"/>
      <c r="X154" s="398"/>
    </row>
    <row r="155" spans="1:24" s="13" customFormat="1" ht="12.75">
      <c r="A155" s="393"/>
      <c r="B155" s="393"/>
      <c r="C155" s="393"/>
      <c r="D155" s="393"/>
      <c r="E155" s="396"/>
      <c r="F155" s="396"/>
      <c r="G155" s="396"/>
      <c r="H155" s="396"/>
      <c r="I155" s="396"/>
      <c r="J155" s="396"/>
      <c r="K155" s="396"/>
      <c r="L155" s="396"/>
      <c r="M155" s="396"/>
      <c r="N155" s="396"/>
      <c r="O155" s="393"/>
      <c r="P155" s="397"/>
      <c r="Q155" s="397"/>
      <c r="R155" s="413"/>
      <c r="S155" s="392"/>
      <c r="T155" s="392"/>
      <c r="U155" s="392"/>
      <c r="V155" s="393"/>
      <c r="X155" s="398"/>
    </row>
    <row r="156" spans="1:24" s="13" customFormat="1" ht="12.75">
      <c r="A156" s="393"/>
      <c r="B156" s="393"/>
      <c r="C156" s="393"/>
      <c r="D156" s="393"/>
      <c r="E156" s="396"/>
      <c r="F156" s="396"/>
      <c r="G156" s="396"/>
      <c r="H156" s="396"/>
      <c r="I156" s="396"/>
      <c r="J156" s="396"/>
      <c r="K156" s="396"/>
      <c r="L156" s="396"/>
      <c r="M156" s="396"/>
      <c r="N156" s="396"/>
      <c r="O156" s="393"/>
      <c r="P156" s="397"/>
      <c r="Q156" s="397"/>
      <c r="R156" s="413"/>
      <c r="S156" s="392"/>
      <c r="T156" s="392"/>
      <c r="U156" s="392"/>
      <c r="V156" s="393"/>
      <c r="X156" s="398"/>
    </row>
    <row r="157" spans="1:24" s="13" customFormat="1" ht="12.75">
      <c r="A157" s="393"/>
      <c r="B157" s="393"/>
      <c r="C157" s="393"/>
      <c r="D157" s="393"/>
      <c r="E157" s="396"/>
      <c r="F157" s="396"/>
      <c r="G157" s="396"/>
      <c r="H157" s="396"/>
      <c r="I157" s="396"/>
      <c r="J157" s="396"/>
      <c r="K157" s="396"/>
      <c r="L157" s="396"/>
      <c r="M157" s="396"/>
      <c r="N157" s="396"/>
      <c r="O157" s="393"/>
      <c r="P157" s="397"/>
      <c r="Q157" s="397"/>
      <c r="R157" s="413"/>
      <c r="S157" s="392"/>
      <c r="T157" s="392"/>
      <c r="U157" s="392"/>
      <c r="V157" s="393"/>
      <c r="X157" s="398"/>
    </row>
    <row r="158" spans="1:24" s="13" customFormat="1" ht="12.75">
      <c r="A158" s="393"/>
      <c r="B158" s="393"/>
      <c r="C158" s="393"/>
      <c r="D158" s="393"/>
      <c r="E158" s="396"/>
      <c r="F158" s="396"/>
      <c r="G158" s="396"/>
      <c r="H158" s="396"/>
      <c r="I158" s="396"/>
      <c r="J158" s="396"/>
      <c r="K158" s="396"/>
      <c r="L158" s="396"/>
      <c r="M158" s="396"/>
      <c r="N158" s="396"/>
      <c r="O158" s="393"/>
      <c r="P158" s="397"/>
      <c r="Q158" s="397"/>
      <c r="R158" s="413"/>
      <c r="S158" s="392"/>
      <c r="T158" s="392"/>
      <c r="U158" s="392"/>
      <c r="V158" s="393"/>
      <c r="X158" s="398"/>
    </row>
    <row r="159" spans="1:24" s="13" customFormat="1" ht="12.75">
      <c r="A159" s="393"/>
      <c r="B159" s="393"/>
      <c r="C159" s="393"/>
      <c r="D159" s="393"/>
      <c r="E159" s="396"/>
      <c r="F159" s="396"/>
      <c r="G159" s="396"/>
      <c r="H159" s="396"/>
      <c r="I159" s="396"/>
      <c r="J159" s="396"/>
      <c r="K159" s="396"/>
      <c r="L159" s="396"/>
      <c r="M159" s="396"/>
      <c r="N159" s="396"/>
      <c r="O159" s="393"/>
      <c r="P159" s="397"/>
      <c r="Q159" s="397"/>
      <c r="R159" s="413"/>
      <c r="S159" s="392"/>
      <c r="T159" s="392"/>
      <c r="U159" s="392"/>
      <c r="V159" s="393"/>
      <c r="X159" s="398"/>
    </row>
    <row r="160" spans="1:24" s="13" customFormat="1" ht="12.75">
      <c r="A160" s="393"/>
      <c r="B160" s="393"/>
      <c r="C160" s="393"/>
      <c r="D160" s="393"/>
      <c r="E160" s="396"/>
      <c r="F160" s="396"/>
      <c r="G160" s="396"/>
      <c r="H160" s="396"/>
      <c r="I160" s="396"/>
      <c r="J160" s="396"/>
      <c r="K160" s="396"/>
      <c r="L160" s="396"/>
      <c r="M160" s="396"/>
      <c r="N160" s="396"/>
      <c r="O160" s="393"/>
      <c r="P160" s="397"/>
      <c r="Q160" s="397"/>
      <c r="R160" s="413"/>
      <c r="S160" s="392"/>
      <c r="T160" s="392"/>
      <c r="U160" s="392"/>
      <c r="V160" s="393"/>
      <c r="X160" s="398"/>
    </row>
    <row r="161" spans="1:24" s="13" customFormat="1" ht="12.75">
      <c r="A161" s="393"/>
      <c r="B161" s="393"/>
      <c r="C161" s="393"/>
      <c r="D161" s="393"/>
      <c r="E161" s="396"/>
      <c r="F161" s="396"/>
      <c r="G161" s="396"/>
      <c r="H161" s="396"/>
      <c r="I161" s="396"/>
      <c r="J161" s="396"/>
      <c r="K161" s="396"/>
      <c r="L161" s="396"/>
      <c r="M161" s="396"/>
      <c r="N161" s="396"/>
      <c r="O161" s="393"/>
      <c r="P161" s="397"/>
      <c r="Q161" s="397"/>
      <c r="R161" s="413"/>
      <c r="S161" s="392"/>
      <c r="T161" s="392"/>
      <c r="U161" s="392"/>
      <c r="V161" s="393"/>
      <c r="X161" s="398"/>
    </row>
    <row r="162" spans="1:24" s="13" customFormat="1" ht="12.75">
      <c r="A162" s="393"/>
      <c r="B162" s="393"/>
      <c r="C162" s="393"/>
      <c r="D162" s="393"/>
      <c r="E162" s="396"/>
      <c r="F162" s="396"/>
      <c r="G162" s="396"/>
      <c r="H162" s="396"/>
      <c r="I162" s="396"/>
      <c r="J162" s="396"/>
      <c r="K162" s="396"/>
      <c r="L162" s="396"/>
      <c r="M162" s="396"/>
      <c r="N162" s="396"/>
      <c r="O162" s="393"/>
      <c r="P162" s="397"/>
      <c r="Q162" s="397"/>
      <c r="R162" s="413"/>
      <c r="S162" s="392"/>
      <c r="T162" s="392"/>
      <c r="U162" s="392"/>
      <c r="V162" s="393"/>
      <c r="X162" s="398"/>
    </row>
    <row r="163" spans="1:24" s="13" customFormat="1" ht="12.75">
      <c r="A163" s="393"/>
      <c r="B163" s="393"/>
      <c r="C163" s="393"/>
      <c r="D163" s="393"/>
      <c r="E163" s="396"/>
      <c r="F163" s="396"/>
      <c r="G163" s="396"/>
      <c r="H163" s="396"/>
      <c r="I163" s="396"/>
      <c r="J163" s="396"/>
      <c r="K163" s="396"/>
      <c r="L163" s="396"/>
      <c r="M163" s="396"/>
      <c r="N163" s="396"/>
      <c r="O163" s="393"/>
      <c r="P163" s="397"/>
      <c r="Q163" s="397"/>
      <c r="R163" s="413"/>
      <c r="S163" s="392"/>
      <c r="T163" s="392"/>
      <c r="U163" s="392"/>
      <c r="V163" s="393"/>
      <c r="X163" s="398"/>
    </row>
    <row r="164" spans="1:24" s="13" customFormat="1" ht="12.75">
      <c r="A164" s="393"/>
      <c r="B164" s="393"/>
      <c r="C164" s="393"/>
      <c r="D164" s="393"/>
      <c r="E164" s="396"/>
      <c r="F164" s="396"/>
      <c r="G164" s="396"/>
      <c r="H164" s="396"/>
      <c r="I164" s="396"/>
      <c r="J164" s="396"/>
      <c r="K164" s="396"/>
      <c r="L164" s="396"/>
      <c r="M164" s="396"/>
      <c r="N164" s="396"/>
      <c r="O164" s="393"/>
      <c r="P164" s="397"/>
      <c r="Q164" s="397"/>
      <c r="R164" s="413"/>
      <c r="S164" s="392"/>
      <c r="T164" s="392"/>
      <c r="U164" s="392"/>
      <c r="V164" s="393"/>
      <c r="X164" s="398"/>
    </row>
    <row r="165" spans="1:24" s="13" customFormat="1" ht="12.75">
      <c r="A165" s="393"/>
      <c r="B165" s="393"/>
      <c r="C165" s="393"/>
      <c r="D165" s="393"/>
      <c r="E165" s="396"/>
      <c r="F165" s="396"/>
      <c r="G165" s="396"/>
      <c r="H165" s="396"/>
      <c r="I165" s="396"/>
      <c r="J165" s="396"/>
      <c r="K165" s="396"/>
      <c r="L165" s="396"/>
      <c r="M165" s="396"/>
      <c r="N165" s="396"/>
      <c r="O165" s="393"/>
      <c r="P165" s="397"/>
      <c r="Q165" s="397"/>
      <c r="R165" s="413"/>
      <c r="S165" s="392"/>
      <c r="T165" s="392"/>
      <c r="U165" s="392"/>
      <c r="V165" s="393"/>
      <c r="X165" s="398"/>
    </row>
    <row r="166" spans="1:24" s="13" customFormat="1" ht="12.75">
      <c r="A166" s="393"/>
      <c r="B166" s="393"/>
      <c r="C166" s="393"/>
      <c r="D166" s="393"/>
      <c r="E166" s="396"/>
      <c r="F166" s="396"/>
      <c r="G166" s="396"/>
      <c r="H166" s="396"/>
      <c r="I166" s="396"/>
      <c r="J166" s="396"/>
      <c r="K166" s="396"/>
      <c r="L166" s="396"/>
      <c r="M166" s="396"/>
      <c r="N166" s="396"/>
      <c r="O166" s="393"/>
      <c r="P166" s="397"/>
      <c r="Q166" s="397"/>
      <c r="R166" s="413"/>
      <c r="S166" s="392"/>
      <c r="T166" s="392"/>
      <c r="U166" s="392"/>
      <c r="V166" s="393"/>
      <c r="X166" s="398"/>
    </row>
    <row r="167" spans="1:24" s="13" customFormat="1" ht="12.75">
      <c r="A167" s="393"/>
      <c r="B167" s="393"/>
      <c r="C167" s="393"/>
      <c r="D167" s="393"/>
      <c r="E167" s="396"/>
      <c r="F167" s="396"/>
      <c r="G167" s="396"/>
      <c r="H167" s="396"/>
      <c r="I167" s="396"/>
      <c r="J167" s="396"/>
      <c r="K167" s="396"/>
      <c r="L167" s="396"/>
      <c r="M167" s="396"/>
      <c r="N167" s="396"/>
      <c r="O167" s="393"/>
      <c r="P167" s="397"/>
      <c r="Q167" s="397"/>
      <c r="R167" s="413"/>
      <c r="S167" s="392"/>
      <c r="T167" s="392"/>
      <c r="U167" s="392"/>
      <c r="V167" s="393"/>
      <c r="X167" s="398"/>
    </row>
    <row r="168" spans="1:24" s="13" customFormat="1" ht="12.75">
      <c r="A168" s="393"/>
      <c r="B168" s="393"/>
      <c r="C168" s="393"/>
      <c r="D168" s="393"/>
      <c r="E168" s="396"/>
      <c r="F168" s="396"/>
      <c r="G168" s="396"/>
      <c r="H168" s="396"/>
      <c r="I168" s="396"/>
      <c r="J168" s="396"/>
      <c r="K168" s="396"/>
      <c r="L168" s="396"/>
      <c r="M168" s="396"/>
      <c r="N168" s="396"/>
      <c r="O168" s="393"/>
      <c r="P168" s="397"/>
      <c r="Q168" s="397"/>
      <c r="R168" s="413"/>
      <c r="S168" s="392"/>
      <c r="T168" s="392"/>
      <c r="U168" s="392"/>
      <c r="V168" s="393"/>
      <c r="X168" s="398"/>
    </row>
    <row r="169" spans="1:24" s="13" customFormat="1" ht="12.75">
      <c r="A169" s="393"/>
      <c r="B169" s="393"/>
      <c r="C169" s="393"/>
      <c r="D169" s="393"/>
      <c r="E169" s="396"/>
      <c r="F169" s="396"/>
      <c r="G169" s="396"/>
      <c r="H169" s="396"/>
      <c r="I169" s="396"/>
      <c r="J169" s="396"/>
      <c r="K169" s="396"/>
      <c r="L169" s="396"/>
      <c r="M169" s="396"/>
      <c r="N169" s="396"/>
      <c r="O169" s="393"/>
      <c r="P169" s="397"/>
      <c r="Q169" s="397"/>
      <c r="R169" s="413"/>
      <c r="S169" s="392"/>
      <c r="T169" s="392"/>
      <c r="U169" s="392"/>
      <c r="V169" s="393"/>
      <c r="X169" s="398"/>
    </row>
    <row r="170" spans="1:24" s="13" customFormat="1" ht="12.75">
      <c r="A170" s="393"/>
      <c r="B170" s="393"/>
      <c r="C170" s="393"/>
      <c r="D170" s="393"/>
      <c r="E170" s="396"/>
      <c r="F170" s="396"/>
      <c r="G170" s="396"/>
      <c r="H170" s="396"/>
      <c r="I170" s="396"/>
      <c r="J170" s="396"/>
      <c r="K170" s="396"/>
      <c r="L170" s="396"/>
      <c r="M170" s="396"/>
      <c r="N170" s="396"/>
      <c r="O170" s="393"/>
      <c r="P170" s="397"/>
      <c r="Q170" s="397"/>
      <c r="R170" s="413"/>
      <c r="S170" s="392"/>
      <c r="T170" s="392"/>
      <c r="U170" s="392"/>
      <c r="V170" s="393"/>
      <c r="X170" s="398"/>
    </row>
    <row r="171" spans="1:24" s="13" customFormat="1" ht="12.75">
      <c r="A171" s="393"/>
      <c r="B171" s="393"/>
      <c r="C171" s="393"/>
      <c r="D171" s="393"/>
      <c r="E171" s="396"/>
      <c r="F171" s="396"/>
      <c r="G171" s="396"/>
      <c r="H171" s="396"/>
      <c r="I171" s="396"/>
      <c r="J171" s="396"/>
      <c r="K171" s="396"/>
      <c r="L171" s="396"/>
      <c r="M171" s="396"/>
      <c r="N171" s="396"/>
      <c r="O171" s="393"/>
      <c r="P171" s="397"/>
      <c r="Q171" s="397"/>
      <c r="R171" s="413"/>
      <c r="S171" s="392"/>
      <c r="T171" s="392"/>
      <c r="U171" s="392"/>
      <c r="V171" s="393"/>
      <c r="X171" s="398"/>
    </row>
    <row r="172" spans="1:24" s="13" customFormat="1" ht="12.75">
      <c r="A172" s="393"/>
      <c r="B172" s="393"/>
      <c r="C172" s="393"/>
      <c r="D172" s="393"/>
      <c r="E172" s="396"/>
      <c r="F172" s="396"/>
      <c r="G172" s="396"/>
      <c r="H172" s="396"/>
      <c r="I172" s="396"/>
      <c r="J172" s="396"/>
      <c r="K172" s="396"/>
      <c r="L172" s="396"/>
      <c r="M172" s="396"/>
      <c r="N172" s="396"/>
      <c r="O172" s="393"/>
      <c r="P172" s="397"/>
      <c r="Q172" s="397"/>
      <c r="R172" s="413"/>
      <c r="S172" s="392"/>
      <c r="T172" s="392"/>
      <c r="U172" s="392"/>
      <c r="V172" s="393"/>
      <c r="X172" s="398"/>
    </row>
    <row r="173" spans="1:24" s="13" customFormat="1" ht="12.75">
      <c r="A173" s="393"/>
      <c r="B173" s="393"/>
      <c r="C173" s="393"/>
      <c r="D173" s="393"/>
      <c r="E173" s="396"/>
      <c r="F173" s="396"/>
      <c r="G173" s="396"/>
      <c r="H173" s="396"/>
      <c r="I173" s="396"/>
      <c r="J173" s="396"/>
      <c r="K173" s="396"/>
      <c r="L173" s="396"/>
      <c r="M173" s="396"/>
      <c r="N173" s="396"/>
      <c r="O173" s="393"/>
      <c r="P173" s="397"/>
      <c r="Q173" s="397"/>
      <c r="R173" s="413"/>
      <c r="S173" s="392"/>
      <c r="T173" s="392"/>
      <c r="U173" s="392"/>
      <c r="V173" s="393"/>
      <c r="X173" s="398"/>
    </row>
    <row r="174" spans="1:24" s="13" customFormat="1" ht="12.75">
      <c r="A174" s="393"/>
      <c r="B174" s="393"/>
      <c r="C174" s="393"/>
      <c r="D174" s="393"/>
      <c r="E174" s="396"/>
      <c r="F174" s="396"/>
      <c r="G174" s="396"/>
      <c r="H174" s="396"/>
      <c r="I174" s="396"/>
      <c r="J174" s="396"/>
      <c r="K174" s="396"/>
      <c r="L174" s="396"/>
      <c r="M174" s="396"/>
      <c r="N174" s="396"/>
      <c r="O174" s="393"/>
      <c r="P174" s="397"/>
      <c r="Q174" s="397"/>
      <c r="R174" s="413"/>
      <c r="S174" s="392"/>
      <c r="T174" s="392"/>
      <c r="U174" s="392"/>
      <c r="V174" s="393"/>
      <c r="X174" s="398"/>
    </row>
    <row r="175" spans="1:24" s="13" customFormat="1" ht="12.75">
      <c r="A175" s="393"/>
      <c r="B175" s="393"/>
      <c r="C175" s="393"/>
      <c r="D175" s="393"/>
      <c r="E175" s="396"/>
      <c r="F175" s="396"/>
      <c r="G175" s="396"/>
      <c r="H175" s="396"/>
      <c r="I175" s="396"/>
      <c r="J175" s="396"/>
      <c r="K175" s="396"/>
      <c r="L175" s="396"/>
      <c r="M175" s="396"/>
      <c r="N175" s="396"/>
      <c r="O175" s="393"/>
      <c r="P175" s="397"/>
      <c r="Q175" s="397"/>
      <c r="R175" s="413"/>
      <c r="S175" s="392"/>
      <c r="T175" s="392"/>
      <c r="U175" s="392"/>
      <c r="V175" s="393"/>
      <c r="X175" s="398"/>
    </row>
    <row r="176" spans="1:24" s="13" customFormat="1" ht="12.75">
      <c r="A176" s="393"/>
      <c r="B176" s="393"/>
      <c r="C176" s="393"/>
      <c r="D176" s="393"/>
      <c r="E176" s="396"/>
      <c r="F176" s="396"/>
      <c r="G176" s="396"/>
      <c r="H176" s="396"/>
      <c r="I176" s="396"/>
      <c r="J176" s="396"/>
      <c r="K176" s="396"/>
      <c r="L176" s="396"/>
      <c r="M176" s="396"/>
      <c r="N176" s="396"/>
      <c r="O176" s="393"/>
      <c r="P176" s="397"/>
      <c r="Q176" s="397"/>
      <c r="R176" s="413"/>
      <c r="S176" s="392"/>
      <c r="T176" s="392"/>
      <c r="U176" s="392"/>
      <c r="V176" s="393"/>
      <c r="X176" s="398"/>
    </row>
    <row r="177" spans="1:24" s="13" customFormat="1" ht="12.75">
      <c r="A177" s="393"/>
      <c r="B177" s="393"/>
      <c r="C177" s="393"/>
      <c r="D177" s="393"/>
      <c r="E177" s="396"/>
      <c r="F177" s="396"/>
      <c r="G177" s="396"/>
      <c r="H177" s="396"/>
      <c r="I177" s="396"/>
      <c r="J177" s="396"/>
      <c r="K177" s="396"/>
      <c r="L177" s="396"/>
      <c r="M177" s="396"/>
      <c r="N177" s="396"/>
      <c r="O177" s="393"/>
      <c r="P177" s="397"/>
      <c r="Q177" s="397"/>
      <c r="R177" s="413"/>
      <c r="S177" s="392"/>
      <c r="T177" s="392"/>
      <c r="U177" s="392"/>
      <c r="V177" s="393"/>
      <c r="X177" s="398"/>
    </row>
    <row r="178" spans="1:24" s="13" customFormat="1" ht="12.75">
      <c r="A178" s="393"/>
      <c r="B178" s="393"/>
      <c r="C178" s="393"/>
      <c r="D178" s="393"/>
      <c r="E178" s="396"/>
      <c r="F178" s="396"/>
      <c r="G178" s="396"/>
      <c r="H178" s="396"/>
      <c r="I178" s="396"/>
      <c r="J178" s="396"/>
      <c r="K178" s="396"/>
      <c r="L178" s="396"/>
      <c r="M178" s="396"/>
      <c r="N178" s="396"/>
      <c r="O178" s="393"/>
      <c r="P178" s="397"/>
      <c r="Q178" s="397"/>
      <c r="R178" s="413"/>
      <c r="S178" s="392"/>
      <c r="T178" s="392"/>
      <c r="U178" s="392"/>
      <c r="V178" s="393"/>
      <c r="X178" s="398"/>
    </row>
    <row r="179" spans="1:24" s="13" customFormat="1" ht="12.75">
      <c r="A179" s="393"/>
      <c r="B179" s="393"/>
      <c r="C179" s="393"/>
      <c r="D179" s="393"/>
      <c r="E179" s="396"/>
      <c r="F179" s="396"/>
      <c r="G179" s="396"/>
      <c r="H179" s="396"/>
      <c r="I179" s="396"/>
      <c r="J179" s="396"/>
      <c r="K179" s="396"/>
      <c r="L179" s="396"/>
      <c r="M179" s="396"/>
      <c r="N179" s="396"/>
      <c r="O179" s="393"/>
      <c r="P179" s="397"/>
      <c r="Q179" s="397"/>
      <c r="R179" s="413"/>
      <c r="S179" s="392"/>
      <c r="T179" s="392"/>
      <c r="U179" s="392"/>
      <c r="V179" s="393"/>
      <c r="X179" s="398"/>
    </row>
    <row r="180" spans="1:24" s="13" customFormat="1" ht="12.75">
      <c r="A180" s="393"/>
      <c r="B180" s="393"/>
      <c r="C180" s="393"/>
      <c r="D180" s="393"/>
      <c r="E180" s="396"/>
      <c r="F180" s="396"/>
      <c r="G180" s="396"/>
      <c r="H180" s="396"/>
      <c r="I180" s="396"/>
      <c r="J180" s="396"/>
      <c r="K180" s="396"/>
      <c r="L180" s="396"/>
      <c r="M180" s="396"/>
      <c r="N180" s="396"/>
      <c r="O180" s="393"/>
      <c r="P180" s="397"/>
      <c r="Q180" s="397"/>
      <c r="R180" s="413"/>
      <c r="S180" s="392"/>
      <c r="T180" s="392"/>
      <c r="U180" s="392"/>
      <c r="V180" s="393"/>
      <c r="X180" s="398"/>
    </row>
    <row r="181" spans="1:24" s="13" customFormat="1" ht="12.75">
      <c r="A181" s="393"/>
      <c r="B181" s="393"/>
      <c r="C181" s="393"/>
      <c r="D181" s="393"/>
      <c r="E181" s="396"/>
      <c r="F181" s="396"/>
      <c r="G181" s="396"/>
      <c r="H181" s="396"/>
      <c r="I181" s="396"/>
      <c r="J181" s="396"/>
      <c r="K181" s="396"/>
      <c r="L181" s="396"/>
      <c r="M181" s="396"/>
      <c r="N181" s="396"/>
      <c r="O181" s="393"/>
      <c r="P181" s="397"/>
      <c r="Q181" s="397"/>
      <c r="R181" s="413"/>
      <c r="S181" s="392"/>
      <c r="T181" s="392"/>
      <c r="U181" s="392"/>
      <c r="V181" s="393"/>
      <c r="X181" s="398"/>
    </row>
    <row r="182" spans="1:24" s="13" customFormat="1" ht="12.75">
      <c r="A182" s="393"/>
      <c r="B182" s="393"/>
      <c r="C182" s="393"/>
      <c r="D182" s="393"/>
      <c r="E182" s="396"/>
      <c r="F182" s="396"/>
      <c r="G182" s="396"/>
      <c r="H182" s="396"/>
      <c r="I182" s="396"/>
      <c r="J182" s="396"/>
      <c r="K182" s="396"/>
      <c r="L182" s="396"/>
      <c r="M182" s="396"/>
      <c r="N182" s="396"/>
      <c r="O182" s="393"/>
      <c r="P182" s="397"/>
      <c r="Q182" s="397"/>
      <c r="R182" s="413"/>
      <c r="S182" s="392"/>
      <c r="T182" s="392"/>
      <c r="U182" s="392"/>
      <c r="V182" s="393"/>
      <c r="X182" s="398"/>
    </row>
    <row r="183" spans="1:24" s="13" customFormat="1" ht="12.75">
      <c r="A183" s="393"/>
      <c r="B183" s="393"/>
      <c r="C183" s="393"/>
      <c r="D183" s="393"/>
      <c r="E183" s="396"/>
      <c r="F183" s="396"/>
      <c r="G183" s="396"/>
      <c r="H183" s="396"/>
      <c r="I183" s="396"/>
      <c r="J183" s="396"/>
      <c r="K183" s="396"/>
      <c r="L183" s="396"/>
      <c r="M183" s="396"/>
      <c r="N183" s="396"/>
      <c r="O183" s="393"/>
      <c r="P183" s="397"/>
      <c r="Q183" s="397"/>
      <c r="R183" s="413"/>
      <c r="S183" s="392"/>
      <c r="T183" s="392"/>
      <c r="U183" s="392"/>
      <c r="V183" s="393"/>
      <c r="X183" s="398"/>
    </row>
    <row r="184" spans="1:24" s="13" customFormat="1" ht="12.75">
      <c r="A184" s="393"/>
      <c r="B184" s="393"/>
      <c r="C184" s="393"/>
      <c r="D184" s="393"/>
      <c r="E184" s="396"/>
      <c r="F184" s="396"/>
      <c r="G184" s="396"/>
      <c r="H184" s="396"/>
      <c r="I184" s="396"/>
      <c r="J184" s="396"/>
      <c r="K184" s="396"/>
      <c r="L184" s="396"/>
      <c r="M184" s="396"/>
      <c r="N184" s="396"/>
      <c r="O184" s="393"/>
      <c r="P184" s="397"/>
      <c r="Q184" s="397"/>
      <c r="R184" s="413"/>
      <c r="S184" s="392"/>
      <c r="T184" s="392"/>
      <c r="U184" s="392"/>
      <c r="V184" s="393"/>
      <c r="X184" s="398"/>
    </row>
    <row r="185" spans="1:24" s="13" customFormat="1" ht="12.75">
      <c r="A185" s="393"/>
      <c r="B185" s="393"/>
      <c r="C185" s="393"/>
      <c r="D185" s="393"/>
      <c r="E185" s="396"/>
      <c r="F185" s="396"/>
      <c r="G185" s="396"/>
      <c r="H185" s="396"/>
      <c r="I185" s="396"/>
      <c r="J185" s="396"/>
      <c r="K185" s="396"/>
      <c r="L185" s="396"/>
      <c r="M185" s="396"/>
      <c r="N185" s="396"/>
      <c r="O185" s="393"/>
      <c r="P185" s="397"/>
      <c r="Q185" s="397"/>
      <c r="R185" s="413"/>
      <c r="S185" s="392"/>
      <c r="T185" s="392"/>
      <c r="U185" s="392"/>
      <c r="V185" s="393"/>
      <c r="X185" s="398"/>
    </row>
    <row r="186" spans="1:24" s="13" customFormat="1" ht="12.75">
      <c r="A186" s="393"/>
      <c r="B186" s="393"/>
      <c r="C186" s="393"/>
      <c r="D186" s="393"/>
      <c r="E186" s="396"/>
      <c r="F186" s="396"/>
      <c r="G186" s="396"/>
      <c r="H186" s="396"/>
      <c r="I186" s="396"/>
      <c r="J186" s="396"/>
      <c r="K186" s="396"/>
      <c r="L186" s="396"/>
      <c r="M186" s="396"/>
      <c r="N186" s="396"/>
      <c r="O186" s="393"/>
      <c r="P186" s="397"/>
      <c r="Q186" s="397"/>
      <c r="R186" s="413"/>
      <c r="S186" s="393"/>
      <c r="T186" s="393"/>
      <c r="U186" s="393"/>
      <c r="V186" s="393"/>
      <c r="X186" s="398"/>
    </row>
    <row r="187" spans="1:24" s="13" customFormat="1" ht="12.75">
      <c r="A187" s="393"/>
      <c r="B187" s="393"/>
      <c r="C187" s="393"/>
      <c r="D187" s="393"/>
      <c r="E187" s="396"/>
      <c r="F187" s="396"/>
      <c r="G187" s="396"/>
      <c r="H187" s="396"/>
      <c r="I187" s="396"/>
      <c r="J187" s="396"/>
      <c r="K187" s="396"/>
      <c r="L187" s="396"/>
      <c r="M187" s="396"/>
      <c r="N187" s="396"/>
      <c r="O187" s="393"/>
      <c r="P187" s="397"/>
      <c r="Q187" s="397"/>
      <c r="R187" s="413"/>
      <c r="S187" s="393"/>
      <c r="T187" s="393"/>
      <c r="U187" s="393"/>
      <c r="V187" s="393"/>
      <c r="X187" s="398"/>
    </row>
    <row r="188" spans="1:24" s="13" customFormat="1" ht="12.75">
      <c r="A188" s="393"/>
      <c r="B188" s="393"/>
      <c r="C188" s="393"/>
      <c r="D188" s="393"/>
      <c r="E188" s="396"/>
      <c r="F188" s="396"/>
      <c r="G188" s="396"/>
      <c r="H188" s="396"/>
      <c r="I188" s="396"/>
      <c r="J188" s="396"/>
      <c r="K188" s="396"/>
      <c r="L188" s="396"/>
      <c r="M188" s="396"/>
      <c r="N188" s="396"/>
      <c r="O188" s="393"/>
      <c r="P188" s="397"/>
      <c r="Q188" s="397"/>
      <c r="R188" s="413"/>
      <c r="S188" s="393"/>
      <c r="T188" s="393"/>
      <c r="U188" s="393"/>
      <c r="V188" s="393"/>
      <c r="X188" s="398"/>
    </row>
    <row r="189" spans="1:24" s="13" customFormat="1" ht="12.75">
      <c r="A189" s="393"/>
      <c r="B189" s="393"/>
      <c r="C189" s="393"/>
      <c r="D189" s="393"/>
      <c r="E189" s="396"/>
      <c r="F189" s="396"/>
      <c r="G189" s="396"/>
      <c r="H189" s="396"/>
      <c r="I189" s="396"/>
      <c r="J189" s="396"/>
      <c r="K189" s="396"/>
      <c r="L189" s="396"/>
      <c r="M189" s="396"/>
      <c r="N189" s="396"/>
      <c r="O189" s="393"/>
      <c r="P189" s="397"/>
      <c r="Q189" s="397"/>
      <c r="R189" s="413"/>
      <c r="S189" s="393"/>
      <c r="T189" s="393"/>
      <c r="U189" s="393"/>
      <c r="V189" s="393"/>
      <c r="X189" s="398"/>
    </row>
    <row r="190" spans="1:24" s="13" customFormat="1" ht="12.75">
      <c r="A190" s="393"/>
      <c r="B190" s="393"/>
      <c r="C190" s="393"/>
      <c r="D190" s="393"/>
      <c r="E190" s="396"/>
      <c r="F190" s="396"/>
      <c r="G190" s="396"/>
      <c r="H190" s="396"/>
      <c r="I190" s="396"/>
      <c r="J190" s="396"/>
      <c r="K190" s="396"/>
      <c r="L190" s="396"/>
      <c r="M190" s="396"/>
      <c r="N190" s="396"/>
      <c r="O190" s="393"/>
      <c r="P190" s="397"/>
      <c r="Q190" s="397"/>
      <c r="R190" s="413"/>
      <c r="S190" s="393"/>
      <c r="T190" s="393"/>
      <c r="U190" s="393"/>
      <c r="V190" s="393"/>
      <c r="X190" s="398"/>
    </row>
    <row r="191" spans="1:24" s="13" customFormat="1" ht="12.75">
      <c r="A191" s="393"/>
      <c r="B191" s="393"/>
      <c r="C191" s="393"/>
      <c r="D191" s="393"/>
      <c r="E191" s="396"/>
      <c r="F191" s="396"/>
      <c r="G191" s="396"/>
      <c r="H191" s="396"/>
      <c r="I191" s="396"/>
      <c r="J191" s="396"/>
      <c r="K191" s="396"/>
      <c r="L191" s="396"/>
      <c r="M191" s="396"/>
      <c r="N191" s="396"/>
      <c r="O191" s="393"/>
      <c r="P191" s="397"/>
      <c r="Q191" s="397"/>
      <c r="R191" s="413"/>
      <c r="S191" s="393"/>
      <c r="T191" s="393"/>
      <c r="U191" s="393"/>
      <c r="V191" s="393"/>
      <c r="X191" s="398"/>
    </row>
    <row r="192" spans="1:24" s="13" customFormat="1" ht="12.75">
      <c r="A192" s="393"/>
      <c r="B192" s="393"/>
      <c r="C192" s="393"/>
      <c r="D192" s="393"/>
      <c r="E192" s="396"/>
      <c r="F192" s="396"/>
      <c r="G192" s="396"/>
      <c r="H192" s="396"/>
      <c r="I192" s="396"/>
      <c r="J192" s="396"/>
      <c r="K192" s="396"/>
      <c r="L192" s="396"/>
      <c r="M192" s="396"/>
      <c r="N192" s="396"/>
      <c r="O192" s="393"/>
      <c r="P192" s="397"/>
      <c r="Q192" s="397"/>
      <c r="R192" s="413"/>
      <c r="S192" s="393"/>
      <c r="T192" s="393"/>
      <c r="U192" s="393"/>
      <c r="V192" s="393"/>
      <c r="X192" s="398"/>
    </row>
    <row r="193" spans="1:24" s="13" customFormat="1" ht="12.75">
      <c r="A193" s="393"/>
      <c r="B193" s="393"/>
      <c r="C193" s="393"/>
      <c r="D193" s="393"/>
      <c r="E193" s="396"/>
      <c r="F193" s="396"/>
      <c r="G193" s="396"/>
      <c r="H193" s="396"/>
      <c r="I193" s="396"/>
      <c r="J193" s="396"/>
      <c r="K193" s="396"/>
      <c r="L193" s="396"/>
      <c r="M193" s="396"/>
      <c r="N193" s="396"/>
      <c r="O193" s="393"/>
      <c r="P193" s="397"/>
      <c r="Q193" s="397"/>
      <c r="R193" s="413"/>
      <c r="S193" s="393"/>
      <c r="T193" s="393"/>
      <c r="U193" s="393"/>
      <c r="V193" s="393"/>
      <c r="X193" s="398"/>
    </row>
    <row r="194" spans="1:24" s="13" customFormat="1" ht="12.75">
      <c r="A194" s="393"/>
      <c r="B194" s="393"/>
      <c r="C194" s="393"/>
      <c r="D194" s="393"/>
      <c r="E194" s="396"/>
      <c r="F194" s="396"/>
      <c r="G194" s="396"/>
      <c r="H194" s="396"/>
      <c r="I194" s="396"/>
      <c r="J194" s="396"/>
      <c r="K194" s="396"/>
      <c r="L194" s="396"/>
      <c r="M194" s="396"/>
      <c r="N194" s="396"/>
      <c r="O194" s="393"/>
      <c r="P194" s="397"/>
      <c r="Q194" s="397"/>
      <c r="R194" s="413"/>
      <c r="S194" s="393"/>
      <c r="T194" s="393"/>
      <c r="U194" s="393"/>
      <c r="V194" s="393"/>
      <c r="X194" s="398"/>
    </row>
    <row r="195" spans="1:24" s="13" customFormat="1" ht="12.75">
      <c r="A195" s="393"/>
      <c r="B195" s="393"/>
      <c r="C195" s="393"/>
      <c r="D195" s="393"/>
      <c r="E195" s="396"/>
      <c r="F195" s="396"/>
      <c r="G195" s="396"/>
      <c r="H195" s="396"/>
      <c r="I195" s="396"/>
      <c r="J195" s="396"/>
      <c r="K195" s="396"/>
      <c r="L195" s="396"/>
      <c r="M195" s="396"/>
      <c r="N195" s="396"/>
      <c r="O195" s="393"/>
      <c r="P195" s="397"/>
      <c r="Q195" s="397"/>
      <c r="R195" s="413"/>
      <c r="S195" s="393"/>
      <c r="T195" s="393"/>
      <c r="U195" s="393"/>
      <c r="V195" s="393"/>
      <c r="X195" s="398"/>
    </row>
    <row r="196" spans="1:24" s="13" customFormat="1" ht="12.75">
      <c r="A196" s="393"/>
      <c r="B196" s="393"/>
      <c r="C196" s="393"/>
      <c r="D196" s="393"/>
      <c r="E196" s="396"/>
      <c r="F196" s="396"/>
      <c r="G196" s="396"/>
      <c r="H196" s="396"/>
      <c r="I196" s="396"/>
      <c r="J196" s="396"/>
      <c r="K196" s="396"/>
      <c r="L196" s="396"/>
      <c r="M196" s="396"/>
      <c r="N196" s="396"/>
      <c r="O196" s="393"/>
      <c r="P196" s="397"/>
      <c r="Q196" s="397"/>
      <c r="R196" s="413"/>
      <c r="S196" s="393"/>
      <c r="T196" s="393"/>
      <c r="U196" s="393"/>
      <c r="V196" s="393"/>
      <c r="X196" s="398"/>
    </row>
    <row r="197" spans="1:24" s="13" customFormat="1" ht="12.75">
      <c r="A197" s="393"/>
      <c r="B197" s="393"/>
      <c r="C197" s="393"/>
      <c r="D197" s="393"/>
      <c r="E197" s="396"/>
      <c r="F197" s="396"/>
      <c r="G197" s="396"/>
      <c r="H197" s="396"/>
      <c r="I197" s="396"/>
      <c r="J197" s="396"/>
      <c r="K197" s="396"/>
      <c r="L197" s="396"/>
      <c r="M197" s="396"/>
      <c r="N197" s="396"/>
      <c r="O197" s="393"/>
      <c r="P197" s="397"/>
      <c r="Q197" s="397"/>
      <c r="R197" s="413"/>
      <c r="S197" s="393"/>
      <c r="T197" s="393"/>
      <c r="U197" s="393"/>
      <c r="V197" s="393"/>
      <c r="X197" s="398"/>
    </row>
    <row r="198" spans="1:24" s="13" customFormat="1" ht="12.75">
      <c r="A198" s="393"/>
      <c r="B198" s="393"/>
      <c r="C198" s="393"/>
      <c r="D198" s="393"/>
      <c r="E198" s="396"/>
      <c r="F198" s="396"/>
      <c r="G198" s="396"/>
      <c r="H198" s="396"/>
      <c r="I198" s="396"/>
      <c r="J198" s="396"/>
      <c r="K198" s="396"/>
      <c r="L198" s="396"/>
      <c r="M198" s="396"/>
      <c r="N198" s="396"/>
      <c r="O198" s="393"/>
      <c r="P198" s="397"/>
      <c r="Q198" s="397"/>
      <c r="R198" s="413"/>
      <c r="S198" s="393"/>
      <c r="T198" s="393"/>
      <c r="U198" s="393"/>
      <c r="V198" s="393"/>
      <c r="X198" s="398"/>
    </row>
    <row r="199" spans="1:24" s="13" customFormat="1" ht="12.75">
      <c r="A199" s="393"/>
      <c r="B199" s="393"/>
      <c r="C199" s="393"/>
      <c r="D199" s="393"/>
      <c r="E199" s="396"/>
      <c r="F199" s="396"/>
      <c r="G199" s="396"/>
      <c r="H199" s="396"/>
      <c r="I199" s="396"/>
      <c r="J199" s="396"/>
      <c r="K199" s="396"/>
      <c r="L199" s="396"/>
      <c r="M199" s="396"/>
      <c r="N199" s="396"/>
      <c r="O199" s="393"/>
      <c r="P199" s="397"/>
      <c r="Q199" s="397"/>
      <c r="R199" s="413"/>
      <c r="S199" s="393"/>
      <c r="T199" s="393"/>
      <c r="U199" s="393"/>
      <c r="V199" s="393"/>
      <c r="X199" s="398"/>
    </row>
    <row r="200" spans="1:24" s="13" customFormat="1" ht="12.75">
      <c r="A200" s="393"/>
      <c r="B200" s="393"/>
      <c r="C200" s="393"/>
      <c r="D200" s="393"/>
      <c r="E200" s="396"/>
      <c r="F200" s="396"/>
      <c r="G200" s="396"/>
      <c r="H200" s="396"/>
      <c r="I200" s="396"/>
      <c r="J200" s="396"/>
      <c r="K200" s="396"/>
      <c r="L200" s="396"/>
      <c r="M200" s="396"/>
      <c r="N200" s="396"/>
      <c r="O200" s="393"/>
      <c r="P200" s="397"/>
      <c r="Q200" s="397"/>
      <c r="R200" s="413"/>
      <c r="S200" s="393"/>
      <c r="T200" s="393"/>
      <c r="U200" s="393"/>
      <c r="V200" s="393"/>
      <c r="X200" s="398"/>
    </row>
    <row r="201" spans="1:24" s="13" customFormat="1" ht="12.75">
      <c r="A201" s="393"/>
      <c r="B201" s="393"/>
      <c r="C201" s="393"/>
      <c r="D201" s="393"/>
      <c r="E201" s="396"/>
      <c r="F201" s="396"/>
      <c r="G201" s="396"/>
      <c r="H201" s="396"/>
      <c r="I201" s="396"/>
      <c r="J201" s="396"/>
      <c r="K201" s="396"/>
      <c r="L201" s="396"/>
      <c r="M201" s="396"/>
      <c r="N201" s="396"/>
      <c r="O201" s="393"/>
      <c r="P201" s="397"/>
      <c r="Q201" s="397"/>
      <c r="R201" s="413"/>
      <c r="S201" s="393"/>
      <c r="T201" s="393"/>
      <c r="U201" s="393"/>
      <c r="V201" s="393"/>
      <c r="X201" s="398"/>
    </row>
    <row r="202" spans="1:24" s="13" customFormat="1" ht="12.75">
      <c r="A202" s="393"/>
      <c r="B202" s="393"/>
      <c r="C202" s="393"/>
      <c r="D202" s="393"/>
      <c r="E202" s="396"/>
      <c r="F202" s="396"/>
      <c r="G202" s="396"/>
      <c r="H202" s="396"/>
      <c r="I202" s="396"/>
      <c r="J202" s="396"/>
      <c r="K202" s="396"/>
      <c r="L202" s="396"/>
      <c r="M202" s="396"/>
      <c r="N202" s="396"/>
      <c r="O202" s="393"/>
      <c r="P202" s="397"/>
      <c r="Q202" s="397"/>
      <c r="R202" s="413"/>
      <c r="S202" s="393"/>
      <c r="T202" s="393"/>
      <c r="U202" s="393"/>
      <c r="V202" s="393"/>
      <c r="X202" s="398"/>
    </row>
    <row r="203" spans="1:24" s="13" customFormat="1" ht="12.75">
      <c r="A203" s="393"/>
      <c r="B203" s="393"/>
      <c r="C203" s="393"/>
      <c r="D203" s="393"/>
      <c r="E203" s="396"/>
      <c r="F203" s="396"/>
      <c r="G203" s="396"/>
      <c r="H203" s="396"/>
      <c r="I203" s="396"/>
      <c r="J203" s="396"/>
      <c r="K203" s="396"/>
      <c r="L203" s="396"/>
      <c r="M203" s="396"/>
      <c r="N203" s="396"/>
      <c r="O203" s="393"/>
      <c r="P203" s="397"/>
      <c r="Q203" s="397"/>
      <c r="R203" s="413"/>
      <c r="S203" s="393"/>
      <c r="T203" s="393"/>
      <c r="U203" s="393"/>
      <c r="V203" s="393"/>
      <c r="X203" s="398"/>
    </row>
    <row r="204" spans="1:24" s="13" customFormat="1" ht="12.75">
      <c r="A204" s="393"/>
      <c r="B204" s="393"/>
      <c r="C204" s="393"/>
      <c r="D204" s="393"/>
      <c r="E204" s="396"/>
      <c r="F204" s="396"/>
      <c r="G204" s="396"/>
      <c r="H204" s="396"/>
      <c r="I204" s="396"/>
      <c r="J204" s="396"/>
      <c r="K204" s="396"/>
      <c r="L204" s="396"/>
      <c r="M204" s="396"/>
      <c r="N204" s="396"/>
      <c r="O204" s="393"/>
      <c r="P204" s="397"/>
      <c r="Q204" s="397"/>
      <c r="R204" s="413"/>
      <c r="S204" s="393"/>
      <c r="T204" s="393"/>
      <c r="U204" s="393"/>
      <c r="V204" s="393"/>
      <c r="X204" s="398"/>
    </row>
    <row r="205" spans="1:24" s="13" customFormat="1" ht="12.75">
      <c r="A205" s="393"/>
      <c r="B205" s="393"/>
      <c r="C205" s="393"/>
      <c r="D205" s="393"/>
      <c r="E205" s="396"/>
      <c r="F205" s="396"/>
      <c r="G205" s="396"/>
      <c r="H205" s="396"/>
      <c r="I205" s="396"/>
      <c r="J205" s="396"/>
      <c r="K205" s="396"/>
      <c r="L205" s="396"/>
      <c r="M205" s="396"/>
      <c r="N205" s="396"/>
      <c r="O205" s="393"/>
      <c r="P205" s="397"/>
      <c r="Q205" s="397"/>
      <c r="R205" s="413"/>
      <c r="S205" s="393"/>
      <c r="T205" s="393"/>
      <c r="U205" s="393"/>
      <c r="V205" s="393"/>
      <c r="X205" s="398"/>
    </row>
    <row r="206" spans="1:24" s="13" customFormat="1" ht="12.75">
      <c r="A206" s="393"/>
      <c r="B206" s="393"/>
      <c r="C206" s="393"/>
      <c r="D206" s="393"/>
      <c r="E206" s="396"/>
      <c r="F206" s="396"/>
      <c r="G206" s="396"/>
      <c r="H206" s="396"/>
      <c r="I206" s="396"/>
      <c r="J206" s="396"/>
      <c r="K206" s="396"/>
      <c r="L206" s="396"/>
      <c r="M206" s="396"/>
      <c r="N206" s="396"/>
      <c r="O206" s="393"/>
      <c r="P206" s="397"/>
      <c r="Q206" s="397"/>
      <c r="R206" s="413"/>
      <c r="S206" s="393"/>
      <c r="T206" s="393"/>
      <c r="U206" s="393"/>
      <c r="V206" s="393"/>
      <c r="X206" s="398"/>
    </row>
    <row r="207" spans="1:24" s="13" customFormat="1" ht="12.75">
      <c r="A207" s="393"/>
      <c r="B207" s="393"/>
      <c r="C207" s="393"/>
      <c r="D207" s="393"/>
      <c r="E207" s="396"/>
      <c r="F207" s="396"/>
      <c r="G207" s="396"/>
      <c r="H207" s="396"/>
      <c r="I207" s="396"/>
      <c r="J207" s="396"/>
      <c r="K207" s="396"/>
      <c r="L207" s="396"/>
      <c r="M207" s="396"/>
      <c r="N207" s="396"/>
      <c r="O207" s="393"/>
      <c r="P207" s="397"/>
      <c r="Q207" s="397"/>
      <c r="R207" s="413"/>
      <c r="S207" s="393"/>
      <c r="T207" s="393"/>
      <c r="U207" s="393"/>
      <c r="V207" s="393"/>
      <c r="X207" s="398"/>
    </row>
    <row r="208" spans="1:24" s="13" customFormat="1" ht="12.75">
      <c r="A208" s="393"/>
      <c r="B208" s="393"/>
      <c r="C208" s="393"/>
      <c r="D208" s="393"/>
      <c r="E208" s="396"/>
      <c r="F208" s="396"/>
      <c r="G208" s="396"/>
      <c r="H208" s="396"/>
      <c r="I208" s="396"/>
      <c r="J208" s="396"/>
      <c r="K208" s="396"/>
      <c r="L208" s="396"/>
      <c r="M208" s="396"/>
      <c r="N208" s="396"/>
      <c r="O208" s="393"/>
      <c r="P208" s="397"/>
      <c r="Q208" s="397"/>
      <c r="R208" s="413"/>
      <c r="S208" s="393"/>
      <c r="T208" s="393"/>
      <c r="U208" s="393"/>
      <c r="V208" s="393"/>
      <c r="X208" s="398"/>
    </row>
    <row r="209" spans="1:24" s="13" customFormat="1" ht="12.75">
      <c r="A209" s="393"/>
      <c r="B209" s="393"/>
      <c r="C209" s="393"/>
      <c r="D209" s="393"/>
      <c r="E209" s="396"/>
      <c r="F209" s="396"/>
      <c r="G209" s="396"/>
      <c r="H209" s="396"/>
      <c r="I209" s="396"/>
      <c r="J209" s="396"/>
      <c r="K209" s="396"/>
      <c r="L209" s="396"/>
      <c r="M209" s="396"/>
      <c r="N209" s="396"/>
      <c r="O209" s="393"/>
      <c r="P209" s="397"/>
      <c r="Q209" s="397"/>
      <c r="R209" s="413"/>
      <c r="S209" s="393"/>
      <c r="T209" s="393"/>
      <c r="U209" s="393"/>
      <c r="V209" s="393"/>
      <c r="X209" s="398"/>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F133:G133">
    <cfRule type="cellIs" dxfId="85" priority="47" stopIfTrue="1" operator="notEqual">
      <formula>0</formula>
    </cfRule>
  </conditionalFormatting>
  <conditionalFormatting sqref="B133">
    <cfRule type="cellIs" dxfId="82" priority="34" operator="equal">
      <formula>0</formula>
    </cfRule>
    <cfRule type="cellIs" dxfId="83" priority="46" stopIfTrue="1" operator="notEqual">
      <formula>0</formula>
    </cfRule>
  </conditionalFormatting>
  <conditionalFormatting sqref="G2">
    <cfRule type="cellIs" dxfId="79" priority="6" stopIfTrue="1" operator="notEqual">
      <formula>0</formula>
    </cfRule>
    <cfRule type="cellIs" dxfId="78" priority="7" stopIfTrue="1" operator="equal">
      <formula>0</formula>
    </cfRule>
    <cfRule type="cellIs" dxfId="77" priority="8" stopIfTrue="1" operator="equal">
      <formula>0</formula>
    </cfRule>
    <cfRule type="cellIs" dxfId="76" priority="45" operator="equal">
      <formula>0</formula>
    </cfRule>
  </conditionalFormatting>
  <conditionalFormatting sqref="I2">
    <cfRule type="cellIs" dxfId="71" priority="44" operator="equal">
      <formula>0</formula>
    </cfRule>
  </conditionalFormatting>
  <conditionalFormatting sqref="F137:G138">
    <cfRule type="cellIs" dxfId="69" priority="42" stopIfTrue="1" operator="equal">
      <formula>"НЕРАВНЕНИЕ!"</formula>
    </cfRule>
    <cfRule type="cellIs" priority="43" stopIfTrue="1" operator="equal">
      <formula>"НЕРАВНЕНИЕ!"</formula>
    </cfRule>
  </conditionalFormatting>
  <conditionalFormatting sqref="I137:J138 N137:N138">
    <cfRule type="cellIs" dxfId="67" priority="41" stopIfTrue="1" operator="equal">
      <formula>"НЕРАВНЕНИЕ!"</formula>
    </cfRule>
  </conditionalFormatting>
  <conditionalFormatting sqref="L137:M138">
    <cfRule type="cellIs" dxfId="65" priority="40" stopIfTrue="1" operator="equal">
      <formula>"НЕРАВНЕНИЕ!"</formula>
    </cfRule>
  </conditionalFormatting>
  <conditionalFormatting sqref="F140:G141">
    <cfRule type="cellIs" dxfId="63" priority="38" stopIfTrue="1" operator="equal">
      <formula>"НЕРАВНЕНИЕ !"</formula>
    </cfRule>
    <cfRule type="cellIs" priority="39" stopIfTrue="1" operator="equal">
      <formula>"НЕРАВНЕНИЕ !"</formula>
    </cfRule>
  </conditionalFormatting>
  <conditionalFormatting sqref="I140:J141 N140:N141">
    <cfRule type="cellIs" dxfId="61" priority="37" stopIfTrue="1" operator="equal">
      <formula>"НЕРАВНЕНИЕ !"</formula>
    </cfRule>
  </conditionalFormatting>
  <conditionalFormatting sqref="L140:M141">
    <cfRule type="cellIs" dxfId="59" priority="36" stopIfTrue="1" operator="equal">
      <formula>"НЕРАВНЕНИЕ !"</formula>
    </cfRule>
  </conditionalFormatting>
  <conditionalFormatting sqref="I140:J141 L140:L141 N140:N141 F140:G141">
    <cfRule type="cellIs" dxfId="57" priority="35" operator="notEqual">
      <formula>0</formula>
    </cfRule>
  </conditionalFormatting>
  <conditionalFormatting sqref="I133:J133">
    <cfRule type="cellIs" dxfId="55" priority="33" stopIfTrue="1" operator="notEqual">
      <formula>0</formula>
    </cfRule>
  </conditionalFormatting>
  <conditionalFormatting sqref="L82">
    <cfRule type="cellIs" dxfId="53" priority="28" stopIfTrue="1" operator="notEqual">
      <formula>0</formula>
    </cfRule>
  </conditionalFormatting>
  <conditionalFormatting sqref="N82">
    <cfRule type="cellIs" dxfId="51" priority="27" stopIfTrue="1" operator="notEqual">
      <formula>0</formula>
    </cfRule>
  </conditionalFormatting>
  <conditionalFormatting sqref="L133">
    <cfRule type="cellIs" dxfId="49" priority="32" stopIfTrue="1" operator="notEqual">
      <formula>0</formula>
    </cfRule>
  </conditionalFormatting>
  <conditionalFormatting sqref="N133">
    <cfRule type="cellIs" dxfId="47" priority="31" stopIfTrue="1" operator="notEqual">
      <formula>0</formula>
    </cfRule>
  </conditionalFormatting>
  <conditionalFormatting sqref="F82:H82">
    <cfRule type="cellIs" dxfId="45" priority="30" stopIfTrue="1" operator="notEqual">
      <formula>0</formula>
    </cfRule>
  </conditionalFormatting>
  <conditionalFormatting sqref="I82:J82">
    <cfRule type="cellIs" dxfId="43" priority="29" stopIfTrue="1" operator="notEqual">
      <formula>0</formula>
    </cfRule>
  </conditionalFormatting>
  <conditionalFormatting sqref="B82">
    <cfRule type="cellIs" dxfId="41" priority="25" operator="equal">
      <formula>0</formula>
    </cfRule>
    <cfRule type="cellIs" dxfId="40" priority="26" stopIfTrue="1" operator="notEqual">
      <formula>0</formula>
    </cfRule>
  </conditionalFormatting>
  <conditionalFormatting sqref="P133:Q133">
    <cfRule type="cellIs" dxfId="37" priority="24" stopIfTrue="1" operator="notEqual">
      <formula>0</formula>
    </cfRule>
  </conditionalFormatting>
  <conditionalFormatting sqref="P137:Q138">
    <cfRule type="cellIs" dxfId="35" priority="22" stopIfTrue="1" operator="equal">
      <formula>"НЕРАВНЕНИЕ!"</formula>
    </cfRule>
    <cfRule type="cellIs" priority="23" stopIfTrue="1" operator="equal">
      <formula>"НЕРАВНЕНИЕ!"</formula>
    </cfRule>
  </conditionalFormatting>
  <conditionalFormatting sqref="P140:Q141">
    <cfRule type="cellIs" dxfId="33" priority="20" stopIfTrue="1" operator="equal">
      <formula>"НЕРАВНЕНИЕ !"</formula>
    </cfRule>
    <cfRule type="cellIs" priority="21" stopIfTrue="1" operator="equal">
      <formula>"НЕРАВНЕНИЕ !"</formula>
    </cfRule>
  </conditionalFormatting>
  <conditionalFormatting sqref="P140:Q141">
    <cfRule type="cellIs" dxfId="31" priority="19" operator="notEqual">
      <formula>0</formula>
    </cfRule>
  </conditionalFormatting>
  <conditionalFormatting sqref="P2">
    <cfRule type="cellIs" dxfId="29" priority="14" stopIfTrue="1" operator="equal">
      <formula>98</formula>
    </cfRule>
    <cfRule type="cellIs" dxfId="28" priority="15" stopIfTrue="1" operator="equal">
      <formula>96</formula>
    </cfRule>
    <cfRule type="cellIs" dxfId="27" priority="16" stopIfTrue="1" operator="equal">
      <formula>42</formula>
    </cfRule>
    <cfRule type="cellIs" dxfId="26" priority="17" stopIfTrue="1" operator="equal">
      <formula>97</formula>
    </cfRule>
    <cfRule type="cellIs" dxfId="25" priority="18" stopIfTrue="1" operator="equal">
      <formula>33</formula>
    </cfRule>
  </conditionalFormatting>
  <conditionalFormatting sqref="Q2">
    <cfRule type="cellIs" dxfId="19" priority="9" stopIfTrue="1" operator="equal">
      <formula>"Чужди средства"</formula>
    </cfRule>
    <cfRule type="cellIs" dxfId="18" priority="10" stopIfTrue="1" operator="equal">
      <formula>"СЕС - ДМП"</formula>
    </cfRule>
    <cfRule type="cellIs" dxfId="17" priority="11" stopIfTrue="1" operator="equal">
      <formula>"СЕС - РА"</formula>
    </cfRule>
    <cfRule type="cellIs" dxfId="16" priority="12" stopIfTrue="1" operator="equal">
      <formula>"СЕС - ДЕС"</formula>
    </cfRule>
    <cfRule type="cellIs" dxfId="15" priority="13" stopIfTrue="1" operator="equal">
      <formula>"СЕС - КСФ"</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2021-08-25T11:54:20Z</dcterms:modified>
</cp:coreProperties>
</file>